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/>
  <mc:AlternateContent xmlns:mc="http://schemas.openxmlformats.org/markup-compatibility/2006">
    <mc:Choice Requires="x15">
      <x15ac:absPath xmlns:x15ac="http://schemas.microsoft.com/office/spreadsheetml/2010/11/ac" url="/Users/kissmiklos/Downloads/"/>
    </mc:Choice>
  </mc:AlternateContent>
  <xr:revisionPtr revIDLastSave="0" documentId="13_ncr:1_{6EA3ADE3-B2D6-3C4F-B0EA-98C4DE9D97BB}" xr6:coauthVersionLast="47" xr6:coauthVersionMax="47" xr10:uidLastSave="{00000000-0000-0000-0000-000000000000}"/>
  <workbookProtection workbookPassword="DFCD" lockStructure="1"/>
  <bookViews>
    <workbookView xWindow="0" yWindow="500" windowWidth="28800" windowHeight="15980" xr2:uid="{00000000-000D-0000-FFFF-FFFF00000000}"/>
  </bookViews>
  <sheets>
    <sheet name="Soroló méretezés" sheetId="8" r:id="rId1"/>
    <sheet name="Függőleges soroló" sheetId="2" state="hidden" r:id="rId2"/>
    <sheet name="Sorolók visualban" sheetId="7" state="hidden" r:id="rId3"/>
    <sheet name="vizszintes soroló" sheetId="4" state="hidden" r:id="rId4"/>
    <sheet name="színezés" sheetId="6" state="hidden" r:id="rId5"/>
    <sheet name="Inercia_B2" sheetId="1" state="hidden" r:id="rId6"/>
    <sheet name="kiegprofilok" sheetId="5" state="hidden" r:id="rId7"/>
    <sheet name="Munka2" sheetId="9" state="hidden" r:id="rId8"/>
  </sheets>
  <definedNames>
    <definedName name="_xlnm._FilterDatabase" localSheetId="1" hidden="1">'Függőleges soroló'!$A$21:$D$76</definedName>
    <definedName name="magasság">Munka2!$B$2:$B$56</definedName>
    <definedName name="szélesség">Munka2!$A$2:$A$40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9" l="1"/>
  <c r="C3" i="9" s="1"/>
  <c r="C4" i="9" s="1"/>
  <c r="E2" i="9"/>
  <c r="E3" i="9"/>
  <c r="E4" i="9"/>
  <c r="N19" i="8"/>
  <c r="N14" i="8"/>
  <c r="D2" i="9"/>
  <c r="D3" i="9"/>
  <c r="D4" i="9" s="1"/>
  <c r="N34" i="8"/>
  <c r="N6" i="8"/>
  <c r="N12" i="8"/>
  <c r="N13" i="8"/>
  <c r="N15" i="8"/>
  <c r="N16" i="8"/>
  <c r="N17" i="8"/>
  <c r="N18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F2" i="9"/>
  <c r="AM61" i="1"/>
  <c r="AM60" i="1"/>
  <c r="AM59" i="1"/>
  <c r="AM58" i="1"/>
  <c r="AM57" i="1"/>
  <c r="AL52" i="1"/>
  <c r="AL53" i="1" s="1"/>
  <c r="AN50" i="1"/>
  <c r="AM50" i="1" s="1"/>
  <c r="AN51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K61" i="1"/>
  <c r="AK60" i="1"/>
  <c r="AK59" i="1"/>
  <c r="AK58" i="1"/>
  <c r="AJ54" i="1"/>
  <c r="AJ55" i="1"/>
  <c r="AI55" i="1" s="1"/>
  <c r="AJ56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I61" i="1"/>
  <c r="AI60" i="1"/>
  <c r="AI59" i="1"/>
  <c r="AH56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61" i="1"/>
  <c r="AG60" i="1"/>
  <c r="AG59" i="1"/>
  <c r="AF58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7" i="1"/>
  <c r="B3" i="9"/>
  <c r="B4" i="9" s="1"/>
  <c r="B5" i="9" s="1"/>
  <c r="B6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A3" i="9"/>
  <c r="A4" i="9"/>
  <c r="A5" i="9"/>
  <c r="A6" i="9" s="1"/>
  <c r="A7" i="9" s="1"/>
  <c r="A8" i="9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E66" i="7"/>
  <c r="X66" i="7"/>
  <c r="W66" i="7"/>
  <c r="AI65" i="7"/>
  <c r="AH65" i="7"/>
  <c r="AG65" i="7"/>
  <c r="AF65" i="7"/>
  <c r="AE65" i="7"/>
  <c r="Y65" i="7"/>
  <c r="W65" i="7"/>
  <c r="AH64" i="7"/>
  <c r="AG64" i="7"/>
  <c r="AF64" i="7"/>
  <c r="AE64" i="7"/>
  <c r="Y64" i="7"/>
  <c r="W64" i="7"/>
  <c r="AF63" i="7"/>
  <c r="AE63" i="7"/>
  <c r="AB63" i="7"/>
  <c r="AA63" i="7"/>
  <c r="Y63" i="7"/>
  <c r="X63" i="7"/>
  <c r="W63" i="7"/>
  <c r="AF62" i="7"/>
  <c r="AE62" i="7"/>
  <c r="AB62" i="7"/>
  <c r="AA62" i="7"/>
  <c r="Y62" i="7"/>
  <c r="X62" i="7"/>
  <c r="W62" i="7"/>
  <c r="AF61" i="7"/>
  <c r="AE61" i="7"/>
  <c r="AB61" i="7"/>
  <c r="AA61" i="7"/>
  <c r="Y61" i="7"/>
  <c r="X61" i="7"/>
  <c r="W61" i="7"/>
  <c r="AF60" i="7"/>
  <c r="AE60" i="7"/>
  <c r="AB60" i="7"/>
  <c r="AA60" i="7"/>
  <c r="Y60" i="7"/>
  <c r="X60" i="7"/>
  <c r="W60" i="7"/>
  <c r="AF59" i="7"/>
  <c r="AE59" i="7"/>
  <c r="AB59" i="7"/>
  <c r="AA59" i="7"/>
  <c r="Y59" i="7"/>
  <c r="X59" i="7"/>
  <c r="W59" i="7"/>
  <c r="AF58" i="7"/>
  <c r="AE58" i="7"/>
  <c r="AB58" i="7"/>
  <c r="AA58" i="7"/>
  <c r="Y58" i="7"/>
  <c r="X58" i="7"/>
  <c r="W58" i="7"/>
  <c r="AF57" i="7"/>
  <c r="AE57" i="7"/>
  <c r="AB57" i="7"/>
  <c r="AA57" i="7"/>
  <c r="Y57" i="7"/>
  <c r="X57" i="7"/>
  <c r="W57" i="7"/>
  <c r="AF56" i="7"/>
  <c r="AE56" i="7"/>
  <c r="AB56" i="7"/>
  <c r="AA56" i="7"/>
  <c r="Y56" i="7"/>
  <c r="X56" i="7"/>
  <c r="W56" i="7"/>
  <c r="AG55" i="7"/>
  <c r="AF55" i="7"/>
  <c r="AE55" i="7"/>
  <c r="AC55" i="7"/>
  <c r="X55" i="7"/>
  <c r="W55" i="7"/>
  <c r="AI54" i="7"/>
  <c r="AH54" i="7"/>
  <c r="AG54" i="7"/>
  <c r="AF54" i="7"/>
  <c r="AE54" i="7"/>
  <c r="AC54" i="7"/>
  <c r="X54" i="7"/>
  <c r="W54" i="7"/>
  <c r="AG53" i="7"/>
  <c r="AF53" i="7"/>
  <c r="AE53" i="7"/>
  <c r="AC53" i="7"/>
  <c r="X53" i="7"/>
  <c r="W53" i="7"/>
  <c r="AF52" i="7"/>
  <c r="AE52" i="7"/>
  <c r="AC52" i="7"/>
  <c r="W52" i="7"/>
  <c r="AF51" i="7"/>
  <c r="AE51" i="7"/>
  <c r="AC51" i="7"/>
  <c r="W51" i="7"/>
  <c r="AF50" i="7"/>
  <c r="AE50" i="7"/>
  <c r="AC50" i="7"/>
  <c r="Z50" i="7"/>
  <c r="Y50" i="7"/>
  <c r="X50" i="7"/>
  <c r="W50" i="7"/>
  <c r="AE49" i="7"/>
  <c r="X49" i="7"/>
  <c r="W49" i="7"/>
  <c r="AF48" i="7"/>
  <c r="AE48" i="7"/>
  <c r="W48" i="7"/>
  <c r="AG47" i="7"/>
  <c r="AF47" i="7"/>
  <c r="AE47" i="7"/>
  <c r="AD47" i="7"/>
  <c r="AC47" i="7"/>
  <c r="AB47" i="7"/>
  <c r="AA47" i="7"/>
  <c r="Z47" i="7"/>
  <c r="Y47" i="7"/>
  <c r="X47" i="7"/>
  <c r="W47" i="7"/>
  <c r="AG46" i="7"/>
  <c r="AF46" i="7"/>
  <c r="AE46" i="7"/>
  <c r="AD46" i="7"/>
  <c r="AC46" i="7"/>
  <c r="AB46" i="7"/>
  <c r="AA46" i="7"/>
  <c r="Z46" i="7"/>
  <c r="Y46" i="7"/>
  <c r="X46" i="7"/>
  <c r="W46" i="7"/>
  <c r="AG45" i="7"/>
  <c r="AF45" i="7"/>
  <c r="AE45" i="7"/>
  <c r="AD45" i="7"/>
  <c r="AC45" i="7"/>
  <c r="AB45" i="7"/>
  <c r="AA45" i="7"/>
  <c r="Z45" i="7"/>
  <c r="Y45" i="7"/>
  <c r="X45" i="7"/>
  <c r="W45" i="7"/>
  <c r="AF44" i="7"/>
  <c r="AE44" i="7"/>
  <c r="AC44" i="7"/>
  <c r="Z44" i="7"/>
  <c r="Y44" i="7"/>
  <c r="W44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G40" i="7"/>
  <c r="AF40" i="7"/>
  <c r="AE40" i="7"/>
  <c r="AD40" i="7"/>
  <c r="AC40" i="7"/>
  <c r="AB40" i="7"/>
  <c r="AA40" i="7"/>
  <c r="Z40" i="7"/>
  <c r="Y40" i="7"/>
  <c r="X40" i="7"/>
  <c r="W40" i="7"/>
  <c r="AG39" i="7"/>
  <c r="AF39" i="7"/>
  <c r="AE39" i="7"/>
  <c r="AD39" i="7"/>
  <c r="AC39" i="7"/>
  <c r="AB39" i="7"/>
  <c r="AA39" i="7"/>
  <c r="Z39" i="7"/>
  <c r="Y39" i="7"/>
  <c r="X39" i="7"/>
  <c r="W39" i="7"/>
  <c r="AG38" i="7"/>
  <c r="AF38" i="7"/>
  <c r="AE38" i="7"/>
  <c r="AD38" i="7"/>
  <c r="AC38" i="7"/>
  <c r="AB38" i="7"/>
  <c r="AA38" i="7"/>
  <c r="Z38" i="7"/>
  <c r="Y38" i="7"/>
  <c r="X38" i="7"/>
  <c r="W38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AH34" i="7"/>
  <c r="AG34" i="7"/>
  <c r="AF34" i="7"/>
  <c r="AE34" i="7"/>
  <c r="AD34" i="7"/>
  <c r="AC34" i="7"/>
  <c r="AB34" i="7"/>
  <c r="AA34" i="7"/>
  <c r="Z34" i="7"/>
  <c r="Y34" i="7"/>
  <c r="X34" i="7"/>
  <c r="W34" i="7"/>
  <c r="AH33" i="7"/>
  <c r="AG33" i="7"/>
  <c r="AF33" i="7"/>
  <c r="AE33" i="7"/>
  <c r="AD33" i="7"/>
  <c r="AC33" i="7"/>
  <c r="AB33" i="7"/>
  <c r="AA33" i="7"/>
  <c r="Z33" i="7"/>
  <c r="Y33" i="7"/>
  <c r="X33" i="7"/>
  <c r="W33" i="7"/>
  <c r="AH32" i="7"/>
  <c r="AG32" i="7"/>
  <c r="AF32" i="7"/>
  <c r="AE32" i="7"/>
  <c r="AD32" i="7"/>
  <c r="AC32" i="7"/>
  <c r="AB32" i="7"/>
  <c r="AA32" i="7"/>
  <c r="Z32" i="7"/>
  <c r="Y32" i="7"/>
  <c r="X32" i="7"/>
  <c r="W32" i="7"/>
  <c r="AF31" i="7"/>
  <c r="AE31" i="7"/>
  <c r="AC31" i="7"/>
  <c r="Z31" i="7"/>
  <c r="Y31" i="7"/>
  <c r="W31" i="7"/>
  <c r="AF30" i="7"/>
  <c r="AE30" i="7"/>
  <c r="AC30" i="7"/>
  <c r="Z30" i="7"/>
  <c r="Y30" i="7"/>
  <c r="W30" i="7"/>
  <c r="AG29" i="7"/>
  <c r="AF29" i="7"/>
  <c r="AE29" i="7"/>
  <c r="AD29" i="7"/>
  <c r="AC29" i="7"/>
  <c r="AB29" i="7"/>
  <c r="AA29" i="7"/>
  <c r="Z29" i="7"/>
  <c r="Y29" i="7"/>
  <c r="X29" i="7"/>
  <c r="W29" i="7"/>
  <c r="AG28" i="7"/>
  <c r="AF28" i="7"/>
  <c r="AE28" i="7"/>
  <c r="AD28" i="7"/>
  <c r="AC28" i="7"/>
  <c r="AB28" i="7"/>
  <c r="AA28" i="7"/>
  <c r="Z28" i="7"/>
  <c r="Y28" i="7"/>
  <c r="X28" i="7"/>
  <c r="W28" i="7"/>
  <c r="AG27" i="7"/>
  <c r="AF27" i="7"/>
  <c r="AE27" i="7"/>
  <c r="AD27" i="7"/>
  <c r="AC27" i="7"/>
  <c r="AB27" i="7"/>
  <c r="AA27" i="7"/>
  <c r="Z27" i="7"/>
  <c r="Y27" i="7"/>
  <c r="X27" i="7"/>
  <c r="W27" i="7"/>
  <c r="AF26" i="7"/>
  <c r="AE26" i="7"/>
  <c r="AC26" i="7"/>
  <c r="Z26" i="7"/>
  <c r="Y26" i="7"/>
  <c r="W26" i="7"/>
  <c r="AG25" i="7"/>
  <c r="AF25" i="7"/>
  <c r="AE25" i="7"/>
  <c r="AD25" i="7"/>
  <c r="AC25" i="7"/>
  <c r="AB25" i="7"/>
  <c r="AA25" i="7"/>
  <c r="Z25" i="7"/>
  <c r="Y25" i="7"/>
  <c r="X25" i="7"/>
  <c r="W25" i="7"/>
  <c r="AG24" i="7"/>
  <c r="AF24" i="7"/>
  <c r="AE24" i="7"/>
  <c r="AD24" i="7"/>
  <c r="AC24" i="7"/>
  <c r="AB24" i="7"/>
  <c r="AA24" i="7"/>
  <c r="Z24" i="7"/>
  <c r="Y24" i="7"/>
  <c r="X24" i="7"/>
  <c r="W24" i="7"/>
  <c r="AG23" i="7"/>
  <c r="AF23" i="7"/>
  <c r="AE23" i="7"/>
  <c r="AD23" i="7"/>
  <c r="AC23" i="7"/>
  <c r="AB23" i="7"/>
  <c r="AA23" i="7"/>
  <c r="Z23" i="7"/>
  <c r="Y23" i="7"/>
  <c r="X23" i="7"/>
  <c r="W23" i="7"/>
  <c r="AG22" i="7"/>
  <c r="AF22" i="7"/>
  <c r="AE22" i="7"/>
  <c r="AD22" i="7"/>
  <c r="AC22" i="7"/>
  <c r="AB22" i="7"/>
  <c r="AA22" i="7"/>
  <c r="Z22" i="7"/>
  <c r="Y22" i="7"/>
  <c r="X22" i="7"/>
  <c r="W22" i="7"/>
  <c r="AG21" i="7"/>
  <c r="AF21" i="7"/>
  <c r="AE21" i="7"/>
  <c r="AD21" i="7"/>
  <c r="AC21" i="7"/>
  <c r="AB21" i="7"/>
  <c r="AA21" i="7"/>
  <c r="Z21" i="7"/>
  <c r="Y21" i="7"/>
  <c r="X21" i="7"/>
  <c r="W21" i="7"/>
  <c r="AG20" i="7"/>
  <c r="AF20" i="7"/>
  <c r="AE20" i="7"/>
  <c r="AD20" i="7"/>
  <c r="AC20" i="7"/>
  <c r="AB20" i="7"/>
  <c r="AA20" i="7"/>
  <c r="Z20" i="7"/>
  <c r="Y20" i="7"/>
  <c r="X20" i="7"/>
  <c r="W20" i="7"/>
  <c r="AG19" i="7"/>
  <c r="AF19" i="7"/>
  <c r="AE19" i="7"/>
  <c r="AC19" i="7"/>
  <c r="AB19" i="7"/>
  <c r="AA19" i="7"/>
  <c r="Z19" i="7"/>
  <c r="Y19" i="7"/>
  <c r="X19" i="7"/>
  <c r="W19" i="7"/>
  <c r="AG18" i="7"/>
  <c r="AF18" i="7"/>
  <c r="AE18" i="7"/>
  <c r="AC18" i="7"/>
  <c r="AB18" i="7"/>
  <c r="AA18" i="7"/>
  <c r="Z18" i="7"/>
  <c r="Y18" i="7"/>
  <c r="X18" i="7"/>
  <c r="W18" i="7"/>
  <c r="AG17" i="7"/>
  <c r="AF17" i="7"/>
  <c r="AE17" i="7"/>
  <c r="AC17" i="7"/>
  <c r="AB17" i="7"/>
  <c r="AA17" i="7"/>
  <c r="Z17" i="7"/>
  <c r="Y17" i="7"/>
  <c r="X17" i="7"/>
  <c r="W17" i="7"/>
  <c r="AF16" i="7"/>
  <c r="AE16" i="7"/>
  <c r="AC16" i="7"/>
  <c r="W16" i="7"/>
  <c r="AF15" i="7"/>
  <c r="AE15" i="7"/>
  <c r="AC15" i="7"/>
  <c r="W15" i="7"/>
  <c r="AG14" i="7"/>
  <c r="AF14" i="7"/>
  <c r="AE14" i="7"/>
  <c r="AD14" i="7"/>
  <c r="AC14" i="7"/>
  <c r="AB14" i="7"/>
  <c r="AA14" i="7"/>
  <c r="Z14" i="7"/>
  <c r="Y14" i="7"/>
  <c r="X14" i="7"/>
  <c r="W14" i="7"/>
  <c r="AG13" i="7"/>
  <c r="AF13" i="7"/>
  <c r="AE13" i="7"/>
  <c r="AD13" i="7"/>
  <c r="AC13" i="7"/>
  <c r="AB13" i="7"/>
  <c r="AA13" i="7"/>
  <c r="Z13" i="7"/>
  <c r="Y13" i="7"/>
  <c r="X13" i="7"/>
  <c r="W13" i="7"/>
  <c r="AG12" i="7"/>
  <c r="AF12" i="7"/>
  <c r="AE12" i="7"/>
  <c r="AD12" i="7"/>
  <c r="AC12" i="7"/>
  <c r="AB12" i="7"/>
  <c r="AA12" i="7"/>
  <c r="Z12" i="7"/>
  <c r="Y12" i="7"/>
  <c r="X12" i="7"/>
  <c r="W12" i="7"/>
  <c r="AF11" i="7"/>
  <c r="AE11" i="7"/>
  <c r="AC11" i="7"/>
  <c r="W11" i="7"/>
  <c r="AF10" i="7"/>
  <c r="AE10" i="7"/>
  <c r="AC10" i="7"/>
  <c r="W10" i="7"/>
  <c r="AG9" i="7"/>
  <c r="AF9" i="7"/>
  <c r="AE9" i="7"/>
  <c r="AC9" i="7"/>
  <c r="AB9" i="7"/>
  <c r="AA9" i="7"/>
  <c r="Z9" i="7"/>
  <c r="Y9" i="7"/>
  <c r="X9" i="7"/>
  <c r="W9" i="7"/>
  <c r="AG8" i="7"/>
  <c r="AF8" i="7"/>
  <c r="AE8" i="7"/>
  <c r="AC8" i="7"/>
  <c r="AB8" i="7"/>
  <c r="AA8" i="7"/>
  <c r="Z8" i="7"/>
  <c r="Y8" i="7"/>
  <c r="X8" i="7"/>
  <c r="W8" i="7"/>
  <c r="AG7" i="7"/>
  <c r="AF7" i="7"/>
  <c r="AE7" i="7"/>
  <c r="AC7" i="7"/>
  <c r="AB7" i="7"/>
  <c r="AA7" i="7"/>
  <c r="Z7" i="7"/>
  <c r="Y7" i="7"/>
  <c r="X7" i="7"/>
  <c r="W7" i="7"/>
  <c r="AG6" i="7"/>
  <c r="AF6" i="7"/>
  <c r="AE6" i="7"/>
  <c r="AC6" i="7"/>
  <c r="AB6" i="7"/>
  <c r="AA6" i="7"/>
  <c r="Z6" i="7"/>
  <c r="Y6" i="7"/>
  <c r="X6" i="7"/>
  <c r="W6" i="7"/>
  <c r="AG5" i="7"/>
  <c r="AF5" i="7"/>
  <c r="AE5" i="7"/>
  <c r="AC5" i="7"/>
  <c r="AB5" i="7"/>
  <c r="AA5" i="7"/>
  <c r="Z5" i="7"/>
  <c r="Y5" i="7"/>
  <c r="X5" i="7"/>
  <c r="W5" i="7"/>
  <c r="AG4" i="7"/>
  <c r="AF4" i="7"/>
  <c r="AE4" i="7"/>
  <c r="AC4" i="7"/>
  <c r="AB4" i="7"/>
  <c r="AA4" i="7"/>
  <c r="Z4" i="7"/>
  <c r="Y4" i="7"/>
  <c r="X4" i="7"/>
  <c r="W4" i="7"/>
  <c r="A98" i="2"/>
  <c r="A97" i="2"/>
  <c r="A100" i="2"/>
  <c r="A99" i="2"/>
  <c r="B16" i="2" s="1"/>
  <c r="AH57" i="1" l="1"/>
  <c r="AG56" i="1"/>
  <c r="C5" i="9"/>
  <c r="D6" i="9" s="1"/>
  <c r="G26" i="8" s="1"/>
  <c r="P36" i="8" s="1"/>
  <c r="AL54" i="1"/>
  <c r="AK53" i="1"/>
  <c r="B12" i="2"/>
  <c r="B18" i="2" s="1"/>
  <c r="AJ57" i="1"/>
  <c r="AI56" i="1"/>
  <c r="AN52" i="1"/>
  <c r="AM51" i="1"/>
  <c r="D5" i="9"/>
  <c r="D43" i="2" l="1"/>
  <c r="D32" i="2"/>
  <c r="D35" i="2"/>
  <c r="D83" i="2"/>
  <c r="D59" i="2"/>
  <c r="D76" i="2"/>
  <c r="D79" i="2"/>
  <c r="D50" i="2"/>
  <c r="D38" i="2"/>
  <c r="D41" i="2"/>
  <c r="D51" i="2"/>
  <c r="D73" i="2"/>
  <c r="D58" i="2"/>
  <c r="D49" i="2"/>
  <c r="D63" i="2"/>
  <c r="D61" i="2"/>
  <c r="D77" i="2"/>
  <c r="D26" i="2"/>
  <c r="D36" i="2"/>
  <c r="D45" i="2"/>
  <c r="D71" i="2"/>
  <c r="D44" i="2"/>
  <c r="D74" i="2"/>
  <c r="D37" i="2"/>
  <c r="D29" i="2"/>
  <c r="D60" i="2"/>
  <c r="D48" i="2"/>
  <c r="D34" i="2"/>
  <c r="D54" i="2"/>
  <c r="D47" i="2"/>
  <c r="D23" i="2"/>
  <c r="D72" i="2"/>
  <c r="D33" i="2"/>
  <c r="D31" i="2"/>
  <c r="D66" i="2"/>
  <c r="D52" i="2"/>
  <c r="D25" i="2"/>
  <c r="D27" i="2"/>
  <c r="D64" i="2"/>
  <c r="D70" i="2"/>
  <c r="D67" i="2"/>
  <c r="D22" i="2"/>
  <c r="D42" i="2"/>
  <c r="D75" i="2"/>
  <c r="D28" i="2"/>
  <c r="D81" i="2"/>
  <c r="D68" i="2"/>
  <c r="D53" i="2"/>
  <c r="D65" i="2"/>
  <c r="D80" i="2"/>
  <c r="D55" i="2"/>
  <c r="D84" i="2"/>
  <c r="D30" i="2"/>
  <c r="D62" i="2"/>
  <c r="D56" i="2"/>
  <c r="D78" i="2"/>
  <c r="D39" i="2"/>
  <c r="D69" i="2"/>
  <c r="D24" i="2"/>
  <c r="D57" i="2"/>
  <c r="D82" i="2"/>
  <c r="D40" i="2"/>
  <c r="D46" i="2"/>
  <c r="P32" i="8"/>
  <c r="O32" i="8" s="1"/>
  <c r="P34" i="8"/>
  <c r="O34" i="8" s="1"/>
  <c r="P12" i="8"/>
  <c r="O12" i="8" s="1"/>
  <c r="AN53" i="1"/>
  <c r="AM52" i="1"/>
  <c r="P16" i="8"/>
  <c r="O16" i="8" s="1"/>
  <c r="AK54" i="1"/>
  <c r="AL55" i="1"/>
  <c r="P4" i="8"/>
  <c r="O4" i="8" s="1"/>
  <c r="P15" i="8"/>
  <c r="O15" i="8" s="1"/>
  <c r="P22" i="8"/>
  <c r="O22" i="8" s="1"/>
  <c r="P26" i="8"/>
  <c r="O26" i="8" s="1"/>
  <c r="P30" i="8"/>
  <c r="O30" i="8" s="1"/>
  <c r="P5" i="8"/>
  <c r="O5" i="8" s="1"/>
  <c r="P3" i="8"/>
  <c r="O3" i="8" s="1"/>
  <c r="P14" i="8"/>
  <c r="O14" i="8" s="1"/>
  <c r="P7" i="8"/>
  <c r="O7" i="8" s="1"/>
  <c r="P9" i="8"/>
  <c r="O9" i="8" s="1"/>
  <c r="P11" i="8"/>
  <c r="O11" i="8" s="1"/>
  <c r="P8" i="8"/>
  <c r="O8" i="8" s="1"/>
  <c r="P13" i="8"/>
  <c r="O13" i="8" s="1"/>
  <c r="P37" i="8"/>
  <c r="P6" i="8"/>
  <c r="O6" i="8" s="1"/>
  <c r="P25" i="8"/>
  <c r="O25" i="8" s="1"/>
  <c r="P33" i="8"/>
  <c r="O33" i="8" s="1"/>
  <c r="P10" i="8"/>
  <c r="O10" i="8" s="1"/>
  <c r="P21" i="8"/>
  <c r="O21" i="8" s="1"/>
  <c r="P29" i="8"/>
  <c r="O29" i="8" s="1"/>
  <c r="P19" i="8"/>
  <c r="O19" i="8" s="1"/>
  <c r="P31" i="8"/>
  <c r="O31" i="8" s="1"/>
  <c r="P17" i="8"/>
  <c r="O17" i="8" s="1"/>
  <c r="P18" i="8"/>
  <c r="O18" i="8" s="1"/>
  <c r="P20" i="8"/>
  <c r="O20" i="8" s="1"/>
  <c r="P35" i="8"/>
  <c r="P23" i="8"/>
  <c r="O23" i="8" s="1"/>
  <c r="P27" i="8"/>
  <c r="O27" i="8" s="1"/>
  <c r="AK57" i="1"/>
  <c r="AI57" i="1"/>
  <c r="P28" i="8"/>
  <c r="O28" i="8" s="1"/>
  <c r="P24" i="8"/>
  <c r="O24" i="8" s="1"/>
  <c r="AH58" i="1"/>
  <c r="AG57" i="1"/>
  <c r="AI58" i="1" l="1"/>
  <c r="AG58" i="1"/>
  <c r="AL56" i="1"/>
  <c r="AK55" i="1"/>
  <c r="AN54" i="1"/>
  <c r="AM53" i="1"/>
  <c r="AM54" i="1" l="1"/>
  <c r="AN55" i="1"/>
  <c r="AM55" i="1" s="1"/>
  <c r="AK56" i="1"/>
  <c r="AM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Kiss Miklós</author>
  </authors>
  <commentList>
    <comment ref="G11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  <comment ref="G30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  <comment ref="G4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  <comment ref="H49" authorId="0" shapeId="0" xr:uid="{00000000-0006-0000-0200-000004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  <comment ref="G52" authorId="0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  <comment ref="H52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Kiss Miklós:</t>
        </r>
        <r>
          <rPr>
            <sz val="9"/>
            <color indexed="81"/>
            <rFont val="Segoe UI"/>
            <family val="2"/>
            <charset val="238"/>
          </rPr>
          <t xml:space="preserve">
Egyedi ár</t>
        </r>
      </text>
    </comment>
  </commentList>
</comments>
</file>

<file path=xl/sharedStrings.xml><?xml version="1.0" encoding="utf-8"?>
<sst xmlns="http://schemas.openxmlformats.org/spreadsheetml/2006/main" count="1116" uniqueCount="326">
  <si>
    <t>[cm4]</t>
  </si>
  <si>
    <t>Feldhöhe [cm]</t>
  </si>
  <si>
    <t>erf.</t>
  </si>
  <si>
    <t>Iy</t>
  </si>
  <si>
    <t>Feldbreite</t>
  </si>
  <si>
    <t>[cm]</t>
  </si>
  <si>
    <t>Belast.-breite</t>
  </si>
  <si>
    <t>116.211/210+113.348/149.2 Sys.kopp/rendsz.sor.  B 1.3 Iy=31,66cm4 (90)</t>
  </si>
  <si>
    <t>116.211/210+113.348/120.3 Sys.kopp/rendsz.sor.  B 1.4 Iy=53,07cm4 (90)</t>
  </si>
  <si>
    <t>116.211+114.031/030 Sys.kopp/rendsz.sor.  B 2 Iy=36,94cm4 (90)</t>
  </si>
  <si>
    <t>116.211/210+113.348/013.3 Sys.kopp/rendsz.sor. B 1.2 Iy=20,86cm4 (90)</t>
  </si>
  <si>
    <t>116.211/210+113.348/013 Sys.kopp/rendsz.sor. B 1.1 Iy=14,80cm4 (90)</t>
  </si>
  <si>
    <t>116.211/210+113.348 Sys.kopp/rendsz.sor. B 1 Iy=10,44cm4 (90)</t>
  </si>
  <si>
    <t>116.211/210+113.348/013 Sys.kopp/rendsz.sor. B 1.1 Iy=14,80cm4 (82)</t>
  </si>
  <si>
    <t>116.211/210+113.348/013.3 Sys.kopp/rendsz.sor. B 1.2 Iy=20,86cm4 (82)</t>
  </si>
  <si>
    <t>116.211/212+113.348/013 Sys.kopp/rendsz.sor. D 3 Iy=14,80cm4 (90)</t>
  </si>
  <si>
    <t>116.211/210+113.348 Sys.kopp/rendsz.sor. B 1 Iy=10,44cm4 (82)</t>
  </si>
  <si>
    <t>116.211/210+113.348/149.2 Sys.kopp/rendsz.sor. B 1.3 Iy=31,66cm4 (82)</t>
  </si>
  <si>
    <t>116.210+114.031/030 Systemkopp/rendsz.sor  A 2.2 Iy=30,22cm4 (82)</t>
  </si>
  <si>
    <t>116.211/212+113.348/013 Sys.kopp/rendsz.sor.  D 3 Iy=14,80cm4 (70)</t>
  </si>
  <si>
    <t>116.211/210+113.348/120.3 Sys.kopp/rendsz.sor.  B 1.4 Iy=53,07cm4 (70)</t>
  </si>
  <si>
    <t>116.211+114.031/030 Sys.kopp/rendsz.sor. B 2 Iy=36,94cm4 (70)</t>
  </si>
  <si>
    <t>116.211/210+113.348 Sys.kopp/rendsz.sor. B 1 Iy=10,44cm4 (70)</t>
  </si>
  <si>
    <t>116.211/210+113.348/013 Sys.kopp/rendsz.sor. B 1.1 Iy=14,80cm4 (70)</t>
  </si>
  <si>
    <t>116.211/210+113.348/149.2 Sys.kopp/rendsz.sor.  B 1.3 Iy=31,66cm4 (70)</t>
  </si>
  <si>
    <t>116.211/210+113.348/013.3 Sys.kopp/rendsz.sor.  B 1.2 Iy=20,86cm4 (70)</t>
  </si>
  <si>
    <t>116.211/210+113.348/120.3 Sys.kopp/rendsz.sor.  B 1.4 Iy=53,07cm4 (82)</t>
  </si>
  <si>
    <t>116.211/212+113.348/013 Sys.kopp/rendsz.sor. D 3 Iy=14,80cm4 (82)</t>
  </si>
  <si>
    <t>116.211+114.031/030 Sys.kopp/rendsz.sor. B 2 Iy=36,94cm4 (82)</t>
  </si>
  <si>
    <t>116.202+113.011.3 Kopplung/soroló Iy=27,39cm4 (70)</t>
  </si>
  <si>
    <t>116.201+113.013 Kopplung/soroló  Iy=4,36cm4 (70)</t>
  </si>
  <si>
    <t>116.202+113.011.2 Kopplung/soroló Iy=19,31cm4 (70)</t>
  </si>
  <si>
    <t>116.201+113.013.3 Kopplung/soroló Iy=10,42cm4 (70)</t>
  </si>
  <si>
    <t>(82) 114.031/030+116.210 - Syst.kopp/rendsz.sorolás A 2.1 Iy=30,22cm4</t>
  </si>
  <si>
    <t>(90) 114.031/030+116.210 - Syst.kopp/rendsz.sorolás A 2.1 Iy=30,22cm4</t>
  </si>
  <si>
    <t>116.210/104.342+113.347 Kopp/sor. Alublende A 1.1 Iy=3,72cm4 (70)</t>
  </si>
  <si>
    <t>116.210+114.030/031 Systemkopp/rendsz.sor.A 2.2 Iy=30,22cm4 (70)</t>
  </si>
  <si>
    <t>116.210/212+113.347 Systemkopp/rendsz.sor. D 1 Iy=3,75cm4 (70)</t>
  </si>
  <si>
    <t>116.210+114.031/030 Systemkopp/rendsz.sor  A 2.2 Iy=30,22cm4 (90)</t>
  </si>
  <si>
    <t>116.207+113.120.3 Kopplung/soroló Iy=42,67cm4 (70)</t>
  </si>
  <si>
    <t>116.207+113.149.2 Kopplung/soroló Iy=20,93cm4 (70)</t>
  </si>
  <si>
    <t>116.210+113.347/013.3 Systemkopp/rendsz.sor. A 1.3 Iy=14,14cm4 (70)</t>
  </si>
  <si>
    <t>116.210+113.347 Systemkopp/rendsz.sor. A 1.1 Iy=3,72cm4 (70)</t>
  </si>
  <si>
    <t>116.210+113.347/013 Systemkopp/rendsz.sor. A 1.2 Iy=8,08cm4 (70)</t>
  </si>
  <si>
    <t>Függőleges soroló</t>
  </si>
  <si>
    <t>Vizszintes soroló</t>
  </si>
  <si>
    <t>Waag.Kopp/vízsz.soroló 70</t>
  </si>
  <si>
    <t>Leírás</t>
  </si>
  <si>
    <t>Inercia</t>
  </si>
  <si>
    <t>Használható</t>
  </si>
  <si>
    <t>cm4</t>
  </si>
  <si>
    <t>cm</t>
  </si>
  <si>
    <t>SL Pfosten/osztó 102.218</t>
  </si>
  <si>
    <t xml:space="preserve">SL Pfosten/osztó 102.218 </t>
  </si>
  <si>
    <t>102218@V4</t>
  </si>
  <si>
    <t>102238@V4</t>
  </si>
  <si>
    <t>AL/MD Pfosten/osztó 102.242</t>
  </si>
  <si>
    <t>SL/MD Pfosten/osztó 102.277</t>
  </si>
  <si>
    <t xml:space="preserve">SL/MD Pfosten/osztó 102.277 </t>
  </si>
  <si>
    <t>102277@V4</t>
  </si>
  <si>
    <t>82.SL/MD Pfosten/osztó 102.310</t>
  </si>
  <si>
    <t>102310@V3</t>
  </si>
  <si>
    <t xml:space="preserve">SL/MD Pfosten/osztó 102.310 </t>
  </si>
  <si>
    <t>SL/MD Pfosten/osztó 102.311</t>
  </si>
  <si>
    <t>102311@V3</t>
  </si>
  <si>
    <t xml:space="preserve">SL/MD Pfosten/osztó 102.311 </t>
  </si>
  <si>
    <t>Max. szélesség</t>
  </si>
  <si>
    <t>SL Pfosten/osztó 102.238 (dupla vas)</t>
  </si>
  <si>
    <t>magasság</t>
  </si>
  <si>
    <t>"a" szélesség</t>
  </si>
  <si>
    <t>"b" szélesség</t>
  </si>
  <si>
    <t>Szükséges inercia b:</t>
  </si>
  <si>
    <t>Szükséges inercia a:</t>
  </si>
  <si>
    <t>ÖSSZES INERCIA:</t>
  </si>
  <si>
    <t>a=1. elem szélesség / 2</t>
  </si>
  <si>
    <t>b=2. elem szélesség / 2</t>
  </si>
  <si>
    <t>azonosító</t>
  </si>
  <si>
    <t>S 70 A1.1</t>
  </si>
  <si>
    <t>2x109571</t>
  </si>
  <si>
    <t>S 82 A1.1</t>
  </si>
  <si>
    <t>116.210+113.347 Systemkopp/rendsz.sor A 1.1 Iy=3,72cm4 (82)</t>
  </si>
  <si>
    <t>116.210/104.342+113.347 Kopp/sor-Alublende A 1.1 Iy=3,72cm4 (82)</t>
  </si>
  <si>
    <t>2x109672</t>
  </si>
  <si>
    <t>S 90 A1.1</t>
  </si>
  <si>
    <t>2x109607</t>
  </si>
  <si>
    <t>S 70 116201</t>
  </si>
  <si>
    <t xml:space="preserve">S 70 A1.1 alu </t>
  </si>
  <si>
    <t>S 82 A1.1 alu</t>
  </si>
  <si>
    <t>S 90 A1.1 alu</t>
  </si>
  <si>
    <t>S 70 A1.2</t>
  </si>
  <si>
    <t>S 82 A1.2</t>
  </si>
  <si>
    <t>S 90 A1.2</t>
  </si>
  <si>
    <t>116.210+113.347/013 Systemkopp/rendsz.sor  A 1.2 Iy=8,08cm4 (82)</t>
  </si>
  <si>
    <t>116.210+113.347/013 Systemkopp/rendsz.sor  A 1.2 Iy=8,08cm4 (90)</t>
  </si>
  <si>
    <t>113013.3</t>
  </si>
  <si>
    <t>113011.2</t>
  </si>
  <si>
    <t>113149.2</t>
  </si>
  <si>
    <t>113011.3</t>
  </si>
  <si>
    <t>S 70 B1</t>
  </si>
  <si>
    <t>S 82 B1</t>
  </si>
  <si>
    <t>S 90 B1</t>
  </si>
  <si>
    <t>S 70 A1.3</t>
  </si>
  <si>
    <t>S 82 A1.3</t>
  </si>
  <si>
    <t>S 90 A1.3</t>
  </si>
  <si>
    <t>S 70 B1.1</t>
  </si>
  <si>
    <t>S 82 B1.1</t>
  </si>
  <si>
    <t>S 90 B1.1</t>
  </si>
  <si>
    <t>14,8</t>
  </si>
  <si>
    <t>S 70 116202</t>
  </si>
  <si>
    <t>1x109451</t>
  </si>
  <si>
    <t>2xt</t>
  </si>
  <si>
    <t>S 70 B1.2</t>
  </si>
  <si>
    <t>S 82 B1.2</t>
  </si>
  <si>
    <t>S 90 B1.2</t>
  </si>
  <si>
    <t>113120.3</t>
  </si>
  <si>
    <t>S 70 116207</t>
  </si>
  <si>
    <t>S 70 116202v3</t>
  </si>
  <si>
    <t>S 70 A2.1</t>
  </si>
  <si>
    <t>(70) 114.031/030+116.210 - Syst.kopp/rendsz.sorolás A 2.1 Iy=30,22cm4</t>
  </si>
  <si>
    <t>S 82 A2.1</t>
  </si>
  <si>
    <t>S 90 A2.1</t>
  </si>
  <si>
    <t>S 70 A2.2</t>
  </si>
  <si>
    <t>S 82 A2.2</t>
  </si>
  <si>
    <t>S 90 A2.2</t>
  </si>
  <si>
    <t>S 70 B1.3</t>
  </si>
  <si>
    <t>S 82 B1.3</t>
  </si>
  <si>
    <t>S 90 B1.3</t>
  </si>
  <si>
    <t>S 70 116207v3</t>
  </si>
  <si>
    <t>S 70 B2</t>
  </si>
  <si>
    <t>S 82 B2</t>
  </si>
  <si>
    <t>S 90 B2</t>
  </si>
  <si>
    <t>S 70 B1.4</t>
  </si>
  <si>
    <t>S 82 B1.4</t>
  </si>
  <si>
    <t>S 90 B1.4</t>
  </si>
  <si>
    <t>S 70 116019</t>
  </si>
  <si>
    <t>116.019 H soroló (70)</t>
  </si>
  <si>
    <t>S 70-90 116217</t>
  </si>
  <si>
    <t>116.217 kétrészes H soroló (70-90)</t>
  </si>
  <si>
    <t>S 82 116222</t>
  </si>
  <si>
    <t>116.222 kétrészes soroló (82)</t>
  </si>
  <si>
    <t>1x109699</t>
  </si>
  <si>
    <t>113364.2</t>
  </si>
  <si>
    <t>S 82 116219</t>
  </si>
  <si>
    <t>116.219+113.013 Kopplung/soroló  Iy=4,36cm4 (70)</t>
  </si>
  <si>
    <t>116.219+113.013.3 Kopplung/soroló Iy=10,42cm4 (70)</t>
  </si>
  <si>
    <t>113281.2</t>
  </si>
  <si>
    <t>116.218 90 fokos soroló (70)</t>
  </si>
  <si>
    <t>116.214 90 fokos soroló (82-90)</t>
  </si>
  <si>
    <t>116.205+116.206 körsoroló (70)</t>
  </si>
  <si>
    <t>S 70 Körsoroló</t>
  </si>
  <si>
    <t>113283.3</t>
  </si>
  <si>
    <t>S 82 Körsoroló</t>
  </si>
  <si>
    <t>S 90 Körsoroló</t>
  </si>
  <si>
    <t>116.215+116.216 körsoroló (90)</t>
  </si>
  <si>
    <t>113054.2</t>
  </si>
  <si>
    <t>107208G</t>
  </si>
  <si>
    <t>116.205+116.206 körsoroló (82)</t>
  </si>
  <si>
    <t>S 70 D1</t>
  </si>
  <si>
    <t>tx2</t>
  </si>
  <si>
    <t>S 82 D1</t>
  </si>
  <si>
    <t>116.210/212+113.347 Systemkopp/rendsz.sor  D 1 Iy=3,75cm4 (82)</t>
  </si>
  <si>
    <t>116.210/212+113.347 Systemkopp/rendsz.sor  D 1 Iy=3,75cm4 (90)</t>
  </si>
  <si>
    <t>S 90 D1</t>
  </si>
  <si>
    <t>S 70 D3</t>
  </si>
  <si>
    <t>S 82 D3</t>
  </si>
  <si>
    <t>S 90 D3</t>
  </si>
  <si>
    <t>113207.5</t>
  </si>
  <si>
    <t>107218G</t>
  </si>
  <si>
    <t>S 70 D4</t>
  </si>
  <si>
    <t>S 82-90 D4</t>
  </si>
  <si>
    <t>Waag.Kopp/vízsz.soroló 82-90</t>
  </si>
  <si>
    <t>Sorolóelem</t>
  </si>
  <si>
    <t>70-es sarokelem</t>
  </si>
  <si>
    <t>Kis "H"</t>
  </si>
  <si>
    <t>Nútos sorolóelem</t>
  </si>
  <si>
    <t>Alu bepattintós takaró</t>
  </si>
  <si>
    <t>Sorolóelem 70 mm</t>
  </si>
  <si>
    <t>Sorolóelem 82 mm</t>
  </si>
  <si>
    <t>Sorolóborda</t>
  </si>
  <si>
    <t>Szoknyás soroló</t>
  </si>
  <si>
    <t>Bepattintós takaró nagy</t>
  </si>
  <si>
    <t>Bepattintós takaró kicsi</t>
  </si>
  <si>
    <t>90-es sarokelem</t>
  </si>
  <si>
    <t>70-es adapter</t>
  </si>
  <si>
    <t>90-es adapter</t>
  </si>
  <si>
    <t>Bázisprofil</t>
  </si>
  <si>
    <t>U takaró</t>
  </si>
  <si>
    <t>70-es csősoroló</t>
  </si>
  <si>
    <t>90-es csősoroló</t>
  </si>
  <si>
    <t>távtartó (70)</t>
  </si>
  <si>
    <t>távtartó (82)</t>
  </si>
  <si>
    <t>távtartó (90)</t>
  </si>
  <si>
    <t>távtartó (70) 207 és 202 profilokhoz</t>
  </si>
  <si>
    <t>távtartó (82) 222 profilokhoz</t>
  </si>
  <si>
    <t>Sorolóprofil</t>
  </si>
  <si>
    <t>Tömítőszivacs 104342-höz</t>
  </si>
  <si>
    <t>Tömítöszivacs 116210-hez</t>
  </si>
  <si>
    <t>116.210+113.347 Systemkopp/rendsz.sor A 1.1 Iy=3,72cm4 (90)</t>
  </si>
  <si>
    <t>116.210/104.342+113.347 Kopp/sor Alublende - A 1.1 Iy=3,72cm4 (90)</t>
  </si>
  <si>
    <t>S 70 116201v3</t>
  </si>
  <si>
    <t>S 82 116219v3</t>
  </si>
  <si>
    <t>116.210+113.347/013.3 Syst.kopp/rendsz.sor  A 1.3 Iy=14,14cm4 (82)</t>
  </si>
  <si>
    <t>116.210+113.347/013.3 Syst.kopp/rendsz.sor  A 1.3 Iy=14,14cm4 (90)</t>
  </si>
  <si>
    <t>S 70 Saroksorolo</t>
  </si>
  <si>
    <t>S 82-90 Saroksorolo</t>
  </si>
  <si>
    <t>azon</t>
  </si>
  <si>
    <t>1x109571</t>
  </si>
  <si>
    <t>1x109672</t>
  </si>
  <si>
    <t>1x109607</t>
  </si>
  <si>
    <t>külső elem</t>
  </si>
  <si>
    <t>belső elem</t>
  </si>
  <si>
    <t>távtartó</t>
  </si>
  <si>
    <t>vas1</t>
  </si>
  <si>
    <t>vas2</t>
  </si>
  <si>
    <t>méret</t>
  </si>
  <si>
    <t>egyéb</t>
  </si>
  <si>
    <t>Megnevezés</t>
  </si>
  <si>
    <t>Cikkszám</t>
  </si>
  <si>
    <t>vas</t>
  </si>
  <si>
    <t>tömítés</t>
  </si>
  <si>
    <t>gumi</t>
  </si>
  <si>
    <t>tömítő</t>
  </si>
  <si>
    <t>Kétrészes sorolók*</t>
  </si>
  <si>
    <t>Egy elemes sorolók**</t>
  </si>
  <si>
    <t>**Egy elemes soroló=az adott elem lehet egyoldalon és kétoldalon fóliázott, pl. 116207:</t>
  </si>
  <si>
    <t>*Kétrészes sorolók, egyoldalnál csak a külsőt kell színezni, pl:</t>
  </si>
  <si>
    <t>***</t>
  </si>
  <si>
    <t>*** Minkét elemet színezni kell, pl körsoroló:</t>
  </si>
  <si>
    <t>tömítősz.x2</t>
  </si>
  <si>
    <t>4x109571</t>
  </si>
  <si>
    <t>4x109672</t>
  </si>
  <si>
    <t>4x109607</t>
  </si>
  <si>
    <t>2x109451</t>
  </si>
  <si>
    <t>2x109699</t>
  </si>
  <si>
    <t>2xtömítősz.</t>
  </si>
  <si>
    <t>106386x2</t>
  </si>
  <si>
    <t>szélesség</t>
  </si>
  <si>
    <t>1xtömítősz.</t>
  </si>
  <si>
    <t>S REJTETT VEKA</t>
  </si>
  <si>
    <t>Rejtett soroló</t>
  </si>
  <si>
    <t>SOROLO001</t>
  </si>
  <si>
    <t>kívül</t>
  </si>
  <si>
    <t>belül</t>
  </si>
  <si>
    <t>tömítőszalag</t>
  </si>
  <si>
    <t>egyebek</t>
  </si>
  <si>
    <t>106392x2</t>
  </si>
  <si>
    <t>S 70 D1.1</t>
  </si>
  <si>
    <t>116.211/212+113.348 Systemkopp/rendsz.sor. D 1 Iy=10,44cm4 (70)</t>
  </si>
  <si>
    <t>S 90 D1.1</t>
  </si>
  <si>
    <t>116.211/212+113.348 Systemkopp/rendsz.sor  D 1 Iy=10,44cm4 (90)</t>
  </si>
  <si>
    <t>116.211/212+113.348 Systemkopp/rendsz.sor  D 1.1 Iy=10,44cm4 (90)</t>
  </si>
  <si>
    <t>Fehér</t>
  </si>
  <si>
    <t>Egyoldali fólia</t>
  </si>
  <si>
    <t>Kétoldali fólia</t>
  </si>
  <si>
    <t>Önk.ár</t>
  </si>
  <si>
    <t>számolt lista</t>
  </si>
  <si>
    <t>felár</t>
  </si>
  <si>
    <t>116210.1</t>
  </si>
  <si>
    <t>DB</t>
  </si>
  <si>
    <t>116211.1</t>
  </si>
  <si>
    <t>duplán számol</t>
  </si>
  <si>
    <t>Listaárak</t>
  </si>
  <si>
    <t>mm</t>
  </si>
  <si>
    <t>szélesség1 fele</t>
  </si>
  <si>
    <t>szélesség2 fele</t>
  </si>
  <si>
    <t>két tok inercia</t>
  </si>
  <si>
    <t>összes inercia</t>
  </si>
  <si>
    <t>H soroló</t>
  </si>
  <si>
    <t>82-es normál tokosztó</t>
  </si>
  <si>
    <t>kömm</t>
  </si>
  <si>
    <t>veka</t>
  </si>
  <si>
    <t>102310</t>
  </si>
  <si>
    <t>102311</t>
  </si>
  <si>
    <t>102242</t>
  </si>
  <si>
    <t>114.031/030+116.210 - Syst.kopp/rendsz.sorolás A 2.1 Iy=30,22cm4</t>
  </si>
  <si>
    <t>inercia</t>
  </si>
  <si>
    <t>Ellenőrzés</t>
  </si>
  <si>
    <t>*Amennyiben a szükséges inercia értékét az osztó vagy a soroló nem éri el</t>
  </si>
  <si>
    <t>vállalunk garanciát!</t>
  </si>
  <si>
    <r>
      <t xml:space="preserve">úgy annak használatából eredő statikai és alakváltozási problémákra </t>
    </r>
    <r>
      <rPr>
        <b/>
        <u/>
        <sz val="10"/>
        <rFont val="Arial"/>
        <family val="2"/>
        <charset val="238"/>
      </rPr>
      <t xml:space="preserve">nem </t>
    </r>
  </si>
  <si>
    <t>sorolót!</t>
  </si>
  <si>
    <t>Szükséges minimális inercia*:</t>
  </si>
  <si>
    <t>Kérjük, hívja a vevőszolgálatot, ha a beállított mérethez nem talál megfelelő</t>
  </si>
  <si>
    <t>76-os normál tokosztó</t>
  </si>
  <si>
    <t>76-os normál tokosztó 3 mm-es vassal</t>
  </si>
  <si>
    <t>76-os széles tokosztó 2 mm-es vassal</t>
  </si>
  <si>
    <t>82-es normál tokosztó 3 mm-es vassal</t>
  </si>
  <si>
    <t>82-es széles tokosztó 2 mm-es vassal</t>
  </si>
  <si>
    <t>S 76 116230</t>
  </si>
  <si>
    <t>S 76 116230v3</t>
  </si>
  <si>
    <t>116.230+113.028 Kopplung/soroló  Iy=2,23cm4 (76)</t>
  </si>
  <si>
    <t>116.230+40x10 mm laposvas Kopplung/soroló  (76)</t>
  </si>
  <si>
    <t>LV5 laposvas</t>
  </si>
  <si>
    <t>LV5 laposvas x 2</t>
  </si>
  <si>
    <t>1 db 35x5 mm-es laposvas kieg. merevítés (76)</t>
  </si>
  <si>
    <t>2 db 35x5 mm-es laposvas kieg. merevítés (76)</t>
  </si>
  <si>
    <t>mind</t>
  </si>
  <si>
    <t>Rendszer</t>
  </si>
  <si>
    <t>116.219+113.013 Kopplung/soroló  Iy=4,36cm4 (82)</t>
  </si>
  <si>
    <t>116.219+113.013.3 Kopplung/soroló Iy=10,42cm4 (82)</t>
  </si>
  <si>
    <t>LV3 laposvas</t>
  </si>
  <si>
    <t>LV3 laposvas x 2</t>
  </si>
  <si>
    <t>1 db 50x5 mm-es laposvas kieg. merevítés (82-90)</t>
  </si>
  <si>
    <t>2 db 50x5 mm-es laposvas kieg. merevítés (82-90)</t>
  </si>
  <si>
    <t>82-90</t>
  </si>
  <si>
    <t>76-90</t>
  </si>
  <si>
    <t>A1.1</t>
  </si>
  <si>
    <t>B1</t>
  </si>
  <si>
    <t>A1.3</t>
  </si>
  <si>
    <t>B1.1</t>
  </si>
  <si>
    <t>B1.2</t>
  </si>
  <si>
    <t>B1.3</t>
  </si>
  <si>
    <t>A2.1</t>
  </si>
  <si>
    <t>A2.2</t>
  </si>
  <si>
    <t>B2</t>
  </si>
  <si>
    <t>B1.4</t>
  </si>
  <si>
    <t>76605 dilatációs statikai soroló 76-hoz</t>
  </si>
  <si>
    <t>S 76 statikai dil. (76605)</t>
  </si>
  <si>
    <t>76-82</t>
  </si>
  <si>
    <t>S 76-82 Körsoroló</t>
  </si>
  <si>
    <t>116229 90 fokos (76-82)</t>
  </si>
  <si>
    <t>S 76-82 Saroksoroló</t>
  </si>
  <si>
    <t>116.215+116.216 körsoroló (76-82)</t>
  </si>
  <si>
    <t>Megszűnt - 116.214 90 fokos soroló (82-90)</t>
  </si>
  <si>
    <t>Megszűnt - 90-es tokosztó</t>
  </si>
  <si>
    <t>Megszűnt - 116221+116222+113364.2 dilatációs 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</si>
</sst>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theme="0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/>
    <xf numFmtId="0" fontId="6" fillId="5" borderId="1" xfId="0" applyFont="1" applyFill="1" applyBorder="1" applyAlignment="1">
      <alignment horizontal="left"/>
    </xf>
    <xf numFmtId="0" fontId="6" fillId="2" borderId="4" xfId="0" applyFont="1" applyFill="1" applyBorder="1"/>
    <xf numFmtId="0" fontId="6" fillId="2" borderId="5" xfId="0" applyFont="1" applyFill="1" applyBorder="1"/>
    <xf numFmtId="49" fontId="1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16" fontId="2" fillId="0" borderId="0" xfId="0" quotePrefix="1" applyNumberFormat="1" applyFont="1"/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/>
    <xf numFmtId="0" fontId="2" fillId="7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7" borderId="6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7" borderId="6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2" fontId="2" fillId="11" borderId="0" xfId="0" applyNumberFormat="1" applyFont="1" applyFill="1"/>
    <xf numFmtId="2" fontId="2" fillId="0" borderId="0" xfId="0" applyNumberFormat="1" applyFont="1"/>
    <xf numFmtId="0" fontId="2" fillId="7" borderId="6" xfId="0" applyFont="1" applyFill="1" applyBorder="1" applyAlignment="1">
      <alignment horizontal="left"/>
    </xf>
    <xf numFmtId="0" fontId="1" fillId="1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9" fillId="0" borderId="0" xfId="0" applyFont="1"/>
    <xf numFmtId="2" fontId="2" fillId="14" borderId="0" xfId="0" applyNumberFormat="1" applyFont="1" applyFill="1"/>
    <xf numFmtId="1" fontId="2" fillId="13" borderId="0" xfId="0" applyNumberFormat="1" applyFont="1" applyFill="1"/>
    <xf numFmtId="1" fontId="1" fillId="0" borderId="0" xfId="0" applyNumberFormat="1" applyFont="1"/>
    <xf numFmtId="0" fontId="2" fillId="0" borderId="0" xfId="0" applyFont="1" applyAlignment="1">
      <alignment horizontal="right"/>
    </xf>
    <xf numFmtId="1" fontId="1" fillId="15" borderId="0" xfId="0" applyNumberFormat="1" applyFont="1" applyFill="1"/>
    <xf numFmtId="0" fontId="0" fillId="0" borderId="0" xfId="0" applyAlignment="1">
      <alignment horizontal="right"/>
    </xf>
    <xf numFmtId="1" fontId="1" fillId="16" borderId="0" xfId="0" applyNumberFormat="1" applyFont="1" applyFill="1"/>
    <xf numFmtId="0" fontId="2" fillId="0" borderId="0" xfId="0" quotePrefix="1" applyFont="1"/>
    <xf numFmtId="0" fontId="10" fillId="0" borderId="0" xfId="0" applyFont="1"/>
    <xf numFmtId="0" fontId="11" fillId="0" borderId="0" xfId="0" applyFont="1"/>
    <xf numFmtId="0" fontId="1" fillId="14" borderId="0" xfId="0" applyFont="1" applyFill="1"/>
    <xf numFmtId="0" fontId="1" fillId="14" borderId="0" xfId="0" applyFont="1" applyFill="1" applyAlignment="1">
      <alignment horizontal="center"/>
    </xf>
    <xf numFmtId="0" fontId="12" fillId="0" borderId="0" xfId="0" applyFont="1"/>
    <xf numFmtId="0" fontId="0" fillId="0" borderId="0" xfId="0" quotePrefix="1" applyAlignment="1">
      <alignment horizontal="left"/>
    </xf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18" borderId="0" xfId="0" applyFill="1"/>
    <xf numFmtId="0" fontId="1" fillId="18" borderId="0" xfId="0" applyFont="1" applyFill="1"/>
    <xf numFmtId="0" fontId="1" fillId="7" borderId="0" xfId="0" applyFont="1" applyFill="1" applyProtection="1"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18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2" fillId="17" borderId="6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</cellXfs>
  <cellStyles count="1">
    <cellStyle name="Normál" xfId="0" builtinId="0"/>
  </cellStyles>
  <dxfs count="15">
    <dxf>
      <fill>
        <patternFill>
          <bgColor indexed="5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7"/>
        </patternFill>
      </fill>
    </dxf>
    <dxf>
      <fill>
        <patternFill>
          <bgColor indexed="57"/>
        </patternFill>
      </fill>
    </dxf>
    <dxf>
      <fill>
        <patternFill>
          <bgColor indexed="57"/>
        </patternFill>
      </fill>
    </dxf>
    <dxf>
      <fill>
        <patternFill>
          <bgColor indexed="5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4</xdr:col>
      <xdr:colOff>142875</xdr:colOff>
      <xdr:row>20</xdr:row>
      <xdr:rowOff>85725</xdr:rowOff>
    </xdr:to>
    <xdr:sp macro="" textlink="">
      <xdr:nvSpPr>
        <xdr:cNvPr id="2" name="Téglala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161925"/>
          <a:ext cx="1362075" cy="2876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  <xdr:twoCellAnchor>
    <xdr:from>
      <xdr:col>4</xdr:col>
      <xdr:colOff>209550</xdr:colOff>
      <xdr:row>1</xdr:row>
      <xdr:rowOff>0</xdr:rowOff>
    </xdr:from>
    <xdr:to>
      <xdr:col>6</xdr:col>
      <xdr:colOff>590550</xdr:colOff>
      <xdr:row>20</xdr:row>
      <xdr:rowOff>85724</xdr:rowOff>
    </xdr:to>
    <xdr:sp macro="" textlink="">
      <xdr:nvSpPr>
        <xdr:cNvPr id="3" name="Téglala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95450" y="161925"/>
          <a:ext cx="1600200" cy="287654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  <xdr:twoCellAnchor>
    <xdr:from>
      <xdr:col>4</xdr:col>
      <xdr:colOff>323850</xdr:colOff>
      <xdr:row>1</xdr:row>
      <xdr:rowOff>95250</xdr:rowOff>
    </xdr:from>
    <xdr:to>
      <xdr:col>6</xdr:col>
      <xdr:colOff>485775</xdr:colOff>
      <xdr:row>19</xdr:row>
      <xdr:rowOff>152400</xdr:rowOff>
    </xdr:to>
    <xdr:sp macro="" textlink="">
      <xdr:nvSpPr>
        <xdr:cNvPr id="5" name="Téglala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09750" y="257175"/>
          <a:ext cx="1381125" cy="26860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  <xdr:twoCellAnchor>
    <xdr:from>
      <xdr:col>4</xdr:col>
      <xdr:colOff>133350</xdr:colOff>
      <xdr:row>0</xdr:row>
      <xdr:rowOff>152400</xdr:rowOff>
    </xdr:from>
    <xdr:to>
      <xdr:col>4</xdr:col>
      <xdr:colOff>200025</xdr:colOff>
      <xdr:row>20</xdr:row>
      <xdr:rowOff>95250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19250" y="152400"/>
          <a:ext cx="66675" cy="289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  <xdr:twoCellAnchor>
    <xdr:from>
      <xdr:col>0</xdr:col>
      <xdr:colOff>266700</xdr:colOff>
      <xdr:row>20</xdr:row>
      <xdr:rowOff>95250</xdr:rowOff>
    </xdr:from>
    <xdr:to>
      <xdr:col>0</xdr:col>
      <xdr:colOff>276225</xdr:colOff>
      <xdr:row>22</xdr:row>
      <xdr:rowOff>114300</xdr:rowOff>
    </xdr:to>
    <xdr:cxnSp macro="">
      <xdr:nvCxnSpPr>
        <xdr:cNvPr id="11" name="Egyenes összekötő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66700" y="3048000"/>
          <a:ext cx="952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133350</xdr:colOff>
      <xdr:row>20</xdr:row>
      <xdr:rowOff>95250</xdr:rowOff>
    </xdr:from>
    <xdr:to>
      <xdr:col>4</xdr:col>
      <xdr:colOff>133350</xdr:colOff>
      <xdr:row>22</xdr:row>
      <xdr:rowOff>95250</xdr:rowOff>
    </xdr:to>
    <xdr:cxnSp macro="">
      <xdr:nvCxnSpPr>
        <xdr:cNvPr id="14" name="Egyenes összekötő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619250" y="3048000"/>
          <a:ext cx="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20</xdr:row>
      <xdr:rowOff>95250</xdr:rowOff>
    </xdr:from>
    <xdr:to>
      <xdr:col>4</xdr:col>
      <xdr:colOff>190500</xdr:colOff>
      <xdr:row>22</xdr:row>
      <xdr:rowOff>95250</xdr:rowOff>
    </xdr:to>
    <xdr:cxnSp macro="">
      <xdr:nvCxnSpPr>
        <xdr:cNvPr id="16" name="Egyenes összekötő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676400" y="3048000"/>
          <a:ext cx="0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590550</xdr:colOff>
      <xdr:row>20</xdr:row>
      <xdr:rowOff>85725</xdr:rowOff>
    </xdr:from>
    <xdr:to>
      <xdr:col>6</xdr:col>
      <xdr:colOff>600075</xdr:colOff>
      <xdr:row>22</xdr:row>
      <xdr:rowOff>142875</xdr:rowOff>
    </xdr:to>
    <xdr:cxnSp macro="">
      <xdr:nvCxnSpPr>
        <xdr:cNvPr id="18" name="Egyenes összekötő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295650" y="3038475"/>
          <a:ext cx="9525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21</xdr:row>
      <xdr:rowOff>152400</xdr:rowOff>
    </xdr:from>
    <xdr:to>
      <xdr:col>4</xdr:col>
      <xdr:colOff>133350</xdr:colOff>
      <xdr:row>21</xdr:row>
      <xdr:rowOff>152401</xdr:rowOff>
    </xdr:to>
    <xdr:cxnSp macro="">
      <xdr:nvCxnSpPr>
        <xdr:cNvPr id="20" name="Egyenes összekötő nyílla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276225" y="3267075"/>
          <a:ext cx="134302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21</xdr:row>
      <xdr:rowOff>152400</xdr:rowOff>
    </xdr:from>
    <xdr:to>
      <xdr:col>6</xdr:col>
      <xdr:colOff>590550</xdr:colOff>
      <xdr:row>22</xdr:row>
      <xdr:rowOff>0</xdr:rowOff>
    </xdr:to>
    <xdr:cxnSp macro="">
      <xdr:nvCxnSpPr>
        <xdr:cNvPr id="21" name="Egyenes összekötő nyíll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657350" y="3267075"/>
          <a:ext cx="16383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1</xdr:row>
      <xdr:rowOff>9525</xdr:rowOff>
    </xdr:from>
    <xdr:to>
      <xdr:col>8</xdr:col>
      <xdr:colOff>38100</xdr:colOff>
      <xdr:row>1</xdr:row>
      <xdr:rowOff>9526</xdr:rowOff>
    </xdr:to>
    <xdr:cxnSp macro="">
      <xdr:nvCxnSpPr>
        <xdr:cNvPr id="29" name="Egyenes összekötő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3305175" y="171450"/>
          <a:ext cx="65722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20</xdr:row>
      <xdr:rowOff>95250</xdr:rowOff>
    </xdr:from>
    <xdr:to>
      <xdr:col>8</xdr:col>
      <xdr:colOff>28575</xdr:colOff>
      <xdr:row>20</xdr:row>
      <xdr:rowOff>95251</xdr:rowOff>
    </xdr:to>
    <xdr:cxnSp macro="">
      <xdr:nvCxnSpPr>
        <xdr:cNvPr id="30" name="Egyenes összekötő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3305175" y="3048000"/>
          <a:ext cx="64770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19050</xdr:rowOff>
    </xdr:from>
    <xdr:to>
      <xdr:col>8</xdr:col>
      <xdr:colOff>0</xdr:colOff>
      <xdr:row>20</xdr:row>
      <xdr:rowOff>85725</xdr:rowOff>
    </xdr:to>
    <xdr:cxnSp macro="">
      <xdr:nvCxnSpPr>
        <xdr:cNvPr id="39" name="Egyenes összekötő nyíllal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3924300" y="180975"/>
          <a:ext cx="0" cy="2857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57151</xdr:colOff>
      <xdr:row>6</xdr:row>
      <xdr:rowOff>114301</xdr:rowOff>
    </xdr:from>
    <xdr:to>
      <xdr:col>6</xdr:col>
      <xdr:colOff>142875</xdr:colOff>
      <xdr:row>8</xdr:row>
      <xdr:rowOff>38101</xdr:rowOff>
    </xdr:to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152651" y="1123951"/>
          <a:ext cx="695324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hu-HU" sz="1100"/>
            <a:t>2. elem</a:t>
          </a:r>
        </a:p>
      </xdr:txBody>
    </xdr:sp>
    <xdr:clientData/>
  </xdr:twoCellAnchor>
  <xdr:twoCellAnchor>
    <xdr:from>
      <xdr:col>1</xdr:col>
      <xdr:colOff>76201</xdr:colOff>
      <xdr:row>1</xdr:row>
      <xdr:rowOff>104775</xdr:rowOff>
    </xdr:from>
    <xdr:to>
      <xdr:col>4</xdr:col>
      <xdr:colOff>28575</xdr:colOff>
      <xdr:row>20</xdr:row>
      <xdr:rowOff>0</xdr:rowOff>
    </xdr:to>
    <xdr:sp macro="" textlink="">
      <xdr:nvSpPr>
        <xdr:cNvPr id="27" name="Téglala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61951" y="266700"/>
          <a:ext cx="1152524" cy="268605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hu-HU"/>
        </a:p>
      </xdr:txBody>
    </xdr:sp>
    <xdr:clientData/>
  </xdr:twoCellAnchor>
  <xdr:twoCellAnchor>
    <xdr:from>
      <xdr:col>2</xdr:col>
      <xdr:colOff>28576</xdr:colOff>
      <xdr:row>6</xdr:row>
      <xdr:rowOff>123826</xdr:rowOff>
    </xdr:from>
    <xdr:to>
      <xdr:col>3</xdr:col>
      <xdr:colOff>228600</xdr:colOff>
      <xdr:row>8</xdr:row>
      <xdr:rowOff>47626</xdr:rowOff>
    </xdr:to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00076" y="1095376"/>
          <a:ext cx="695324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hu-HU" sz="1100"/>
            <a:t>1. elem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1</xdr:row>
      <xdr:rowOff>66675</xdr:rowOff>
    </xdr:from>
    <xdr:to>
      <xdr:col>1</xdr:col>
      <xdr:colOff>2762250</xdr:colOff>
      <xdr:row>8</xdr:row>
      <xdr:rowOff>123825</xdr:rowOff>
    </xdr:to>
    <xdr:sp macro="" textlink="">
      <xdr:nvSpPr>
        <xdr:cNvPr id="10930" name="Rectangle 12">
          <a:extLst>
            <a:ext uri="{FF2B5EF4-FFF2-40B4-BE49-F238E27FC236}">
              <a16:creationId xmlns:a16="http://schemas.microsoft.com/office/drawing/2014/main" id="{00000000-0008-0000-0100-0000B22A0000}"/>
            </a:ext>
          </a:extLst>
        </xdr:cNvPr>
        <xdr:cNvSpPr>
          <a:spLocks noChangeArrowheads="1"/>
        </xdr:cNvSpPr>
      </xdr:nvSpPr>
      <xdr:spPr bwMode="auto">
        <a:xfrm>
          <a:off x="2647950" y="276225"/>
          <a:ext cx="1619250" cy="126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2152650</xdr:colOff>
      <xdr:row>1</xdr:row>
      <xdr:rowOff>66675</xdr:rowOff>
    </xdr:from>
    <xdr:to>
      <xdr:col>1</xdr:col>
      <xdr:colOff>2152650</xdr:colOff>
      <xdr:row>8</xdr:row>
      <xdr:rowOff>123825</xdr:rowOff>
    </xdr:to>
    <xdr:sp macro="" textlink="">
      <xdr:nvSpPr>
        <xdr:cNvPr id="10931" name="Line 13">
          <a:extLst>
            <a:ext uri="{FF2B5EF4-FFF2-40B4-BE49-F238E27FC236}">
              <a16:creationId xmlns:a16="http://schemas.microsoft.com/office/drawing/2014/main" id="{00000000-0008-0000-0100-0000B32A0000}"/>
            </a:ext>
          </a:extLst>
        </xdr:cNvPr>
        <xdr:cNvSpPr>
          <a:spLocks noChangeShapeType="1"/>
        </xdr:cNvSpPr>
      </xdr:nvSpPr>
      <xdr:spPr bwMode="auto">
        <a:xfrm>
          <a:off x="3657600" y="276225"/>
          <a:ext cx="0" cy="1266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1628775</xdr:colOff>
      <xdr:row>5</xdr:row>
      <xdr:rowOff>28575</xdr:rowOff>
    </xdr:from>
    <xdr:to>
      <xdr:col>1</xdr:col>
      <xdr:colOff>2152650</xdr:colOff>
      <xdr:row>5</xdr:row>
      <xdr:rowOff>38100</xdr:rowOff>
    </xdr:to>
    <xdr:sp macro="" textlink="">
      <xdr:nvSpPr>
        <xdr:cNvPr id="10932" name="Line 14">
          <a:extLst>
            <a:ext uri="{FF2B5EF4-FFF2-40B4-BE49-F238E27FC236}">
              <a16:creationId xmlns:a16="http://schemas.microsoft.com/office/drawing/2014/main" id="{00000000-0008-0000-0100-0000B42A0000}"/>
            </a:ext>
          </a:extLst>
        </xdr:cNvPr>
        <xdr:cNvSpPr>
          <a:spLocks noChangeShapeType="1"/>
        </xdr:cNvSpPr>
      </xdr:nvSpPr>
      <xdr:spPr bwMode="auto">
        <a:xfrm flipV="1">
          <a:off x="3133725" y="962025"/>
          <a:ext cx="5238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1743075</xdr:colOff>
      <xdr:row>3</xdr:row>
      <xdr:rowOff>152400</xdr:rowOff>
    </xdr:from>
    <xdr:to>
      <xdr:col>1</xdr:col>
      <xdr:colOff>2028825</xdr:colOff>
      <xdr:row>5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3248025" y="723900"/>
          <a:ext cx="285750" cy="209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1</xdr:col>
      <xdr:colOff>971550</xdr:colOff>
      <xdr:row>1</xdr:row>
      <xdr:rowOff>66675</xdr:rowOff>
    </xdr:from>
    <xdr:to>
      <xdr:col>1</xdr:col>
      <xdr:colOff>971550</xdr:colOff>
      <xdr:row>8</xdr:row>
      <xdr:rowOff>133350</xdr:rowOff>
    </xdr:to>
    <xdr:sp macro="" textlink="">
      <xdr:nvSpPr>
        <xdr:cNvPr id="10934" name="Line 16">
          <a:extLst>
            <a:ext uri="{FF2B5EF4-FFF2-40B4-BE49-F238E27FC236}">
              <a16:creationId xmlns:a16="http://schemas.microsoft.com/office/drawing/2014/main" id="{00000000-0008-0000-0100-0000B62A0000}"/>
            </a:ext>
          </a:extLst>
        </xdr:cNvPr>
        <xdr:cNvSpPr>
          <a:spLocks noChangeShapeType="1"/>
        </xdr:cNvSpPr>
      </xdr:nvSpPr>
      <xdr:spPr bwMode="auto">
        <a:xfrm flipV="1">
          <a:off x="2476500" y="276225"/>
          <a:ext cx="0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180975</xdr:colOff>
      <xdr:row>4</xdr:row>
      <xdr:rowOff>0</xdr:rowOff>
    </xdr:from>
    <xdr:to>
      <xdr:col>1</xdr:col>
      <xdr:colOff>923925</xdr:colOff>
      <xdr:row>5</xdr:row>
      <xdr:rowOff>57150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685925" y="771525"/>
          <a:ext cx="742950" cy="2190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Magasság</a:t>
          </a:r>
        </a:p>
      </xdr:txBody>
    </xdr:sp>
    <xdr:clientData/>
  </xdr:twoCellAnchor>
  <xdr:twoCellAnchor>
    <xdr:from>
      <xdr:col>1</xdr:col>
      <xdr:colOff>1609725</xdr:colOff>
      <xdr:row>4</xdr:row>
      <xdr:rowOff>9525</xdr:rowOff>
    </xdr:from>
    <xdr:to>
      <xdr:col>1</xdr:col>
      <xdr:colOff>1609725</xdr:colOff>
      <xdr:row>6</xdr:row>
      <xdr:rowOff>47625</xdr:rowOff>
    </xdr:to>
    <xdr:sp macro="" textlink="">
      <xdr:nvSpPr>
        <xdr:cNvPr id="10936" name="Line 32">
          <a:extLst>
            <a:ext uri="{FF2B5EF4-FFF2-40B4-BE49-F238E27FC236}">
              <a16:creationId xmlns:a16="http://schemas.microsoft.com/office/drawing/2014/main" id="{00000000-0008-0000-0100-0000B82A0000}"/>
            </a:ext>
          </a:extLst>
        </xdr:cNvPr>
        <xdr:cNvSpPr>
          <a:spLocks noChangeShapeType="1"/>
        </xdr:cNvSpPr>
      </xdr:nvSpPr>
      <xdr:spPr bwMode="auto">
        <a:xfrm>
          <a:off x="3114675" y="7810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1628775</xdr:colOff>
      <xdr:row>1</xdr:row>
      <xdr:rowOff>85725</xdr:rowOff>
    </xdr:from>
    <xdr:to>
      <xdr:col>1</xdr:col>
      <xdr:colOff>2143125</xdr:colOff>
      <xdr:row>4</xdr:row>
      <xdr:rowOff>9525</xdr:rowOff>
    </xdr:to>
    <xdr:sp macro="" textlink="">
      <xdr:nvSpPr>
        <xdr:cNvPr id="10937" name="Line 33">
          <a:extLst>
            <a:ext uri="{FF2B5EF4-FFF2-40B4-BE49-F238E27FC236}">
              <a16:creationId xmlns:a16="http://schemas.microsoft.com/office/drawing/2014/main" id="{00000000-0008-0000-0100-0000B92A0000}"/>
            </a:ext>
          </a:extLst>
        </xdr:cNvPr>
        <xdr:cNvSpPr>
          <a:spLocks noChangeShapeType="1"/>
        </xdr:cNvSpPr>
      </xdr:nvSpPr>
      <xdr:spPr bwMode="auto">
        <a:xfrm flipV="1">
          <a:off x="3133725" y="295275"/>
          <a:ext cx="5143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1609725</xdr:colOff>
      <xdr:row>6</xdr:row>
      <xdr:rowOff>47625</xdr:rowOff>
    </xdr:from>
    <xdr:to>
      <xdr:col>1</xdr:col>
      <xdr:colOff>2143125</xdr:colOff>
      <xdr:row>8</xdr:row>
      <xdr:rowOff>104775</xdr:rowOff>
    </xdr:to>
    <xdr:sp macro="" textlink="">
      <xdr:nvSpPr>
        <xdr:cNvPr id="10938" name="Line 34">
          <a:extLst>
            <a:ext uri="{FF2B5EF4-FFF2-40B4-BE49-F238E27FC236}">
              <a16:creationId xmlns:a16="http://schemas.microsoft.com/office/drawing/2014/main" id="{00000000-0008-0000-0100-0000BA2A0000}"/>
            </a:ext>
          </a:extLst>
        </xdr:cNvPr>
        <xdr:cNvSpPr>
          <a:spLocks noChangeShapeType="1"/>
        </xdr:cNvSpPr>
      </xdr:nvSpPr>
      <xdr:spPr bwMode="auto">
        <a:xfrm>
          <a:off x="3114675" y="1143000"/>
          <a:ext cx="5334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2143125</xdr:colOff>
      <xdr:row>1</xdr:row>
      <xdr:rowOff>76200</xdr:rowOff>
    </xdr:from>
    <xdr:to>
      <xdr:col>1</xdr:col>
      <xdr:colOff>2476500</xdr:colOff>
      <xdr:row>5</xdr:row>
      <xdr:rowOff>9525</xdr:rowOff>
    </xdr:to>
    <xdr:sp macro="" textlink="">
      <xdr:nvSpPr>
        <xdr:cNvPr id="10939" name="Line 35">
          <a:extLst>
            <a:ext uri="{FF2B5EF4-FFF2-40B4-BE49-F238E27FC236}">
              <a16:creationId xmlns:a16="http://schemas.microsoft.com/office/drawing/2014/main" id="{00000000-0008-0000-0100-0000BB2A0000}"/>
            </a:ext>
          </a:extLst>
        </xdr:cNvPr>
        <xdr:cNvSpPr>
          <a:spLocks noChangeShapeType="1"/>
        </xdr:cNvSpPr>
      </xdr:nvSpPr>
      <xdr:spPr bwMode="auto">
        <a:xfrm>
          <a:off x="3648075" y="285750"/>
          <a:ext cx="3333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2162175</xdr:colOff>
      <xdr:row>5</xdr:row>
      <xdr:rowOff>9525</xdr:rowOff>
    </xdr:from>
    <xdr:to>
      <xdr:col>1</xdr:col>
      <xdr:colOff>2505075</xdr:colOff>
      <xdr:row>8</xdr:row>
      <xdr:rowOff>104775</xdr:rowOff>
    </xdr:to>
    <xdr:sp macro="" textlink="">
      <xdr:nvSpPr>
        <xdr:cNvPr id="10940" name="Line 36">
          <a:extLst>
            <a:ext uri="{FF2B5EF4-FFF2-40B4-BE49-F238E27FC236}">
              <a16:creationId xmlns:a16="http://schemas.microsoft.com/office/drawing/2014/main" id="{00000000-0008-0000-0100-0000BC2A0000}"/>
            </a:ext>
          </a:extLst>
        </xdr:cNvPr>
        <xdr:cNvSpPr>
          <a:spLocks noChangeShapeType="1"/>
        </xdr:cNvSpPr>
      </xdr:nvSpPr>
      <xdr:spPr bwMode="auto">
        <a:xfrm flipH="1">
          <a:off x="3667125" y="942975"/>
          <a:ext cx="3429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2200275</xdr:colOff>
      <xdr:row>5</xdr:row>
      <xdr:rowOff>28575</xdr:rowOff>
    </xdr:from>
    <xdr:to>
      <xdr:col>1</xdr:col>
      <xdr:colOff>2505075</xdr:colOff>
      <xdr:row>5</xdr:row>
      <xdr:rowOff>28575</xdr:rowOff>
    </xdr:to>
    <xdr:sp macro="" textlink="">
      <xdr:nvSpPr>
        <xdr:cNvPr id="10941" name="Line 37">
          <a:extLst>
            <a:ext uri="{FF2B5EF4-FFF2-40B4-BE49-F238E27FC236}">
              <a16:creationId xmlns:a16="http://schemas.microsoft.com/office/drawing/2014/main" id="{00000000-0008-0000-0100-0000BD2A0000}"/>
            </a:ext>
          </a:extLst>
        </xdr:cNvPr>
        <xdr:cNvSpPr>
          <a:spLocks noChangeShapeType="1"/>
        </xdr:cNvSpPr>
      </xdr:nvSpPr>
      <xdr:spPr bwMode="auto">
        <a:xfrm>
          <a:off x="3705225" y="96202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2181225</xdr:colOff>
      <xdr:row>3</xdr:row>
      <xdr:rowOff>142875</xdr:rowOff>
    </xdr:from>
    <xdr:to>
      <xdr:col>1</xdr:col>
      <xdr:colOff>2466975</xdr:colOff>
      <xdr:row>4</xdr:row>
      <xdr:rowOff>152400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3686175" y="714375"/>
          <a:ext cx="2857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1</xdr:col>
      <xdr:colOff>1628775</xdr:colOff>
      <xdr:row>7</xdr:row>
      <xdr:rowOff>0</xdr:rowOff>
    </xdr:from>
    <xdr:to>
      <xdr:col>1</xdr:col>
      <xdr:colOff>2009775</xdr:colOff>
      <xdr:row>8</xdr:row>
      <xdr:rowOff>66675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3133725" y="1257300"/>
          <a:ext cx="3810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</a:p>
      </xdr:txBody>
    </xdr:sp>
    <xdr:clientData/>
  </xdr:twoCellAnchor>
  <xdr:twoCellAnchor>
    <xdr:from>
      <xdr:col>1</xdr:col>
      <xdr:colOff>2162175</xdr:colOff>
      <xdr:row>7</xdr:row>
      <xdr:rowOff>28575</xdr:rowOff>
    </xdr:from>
    <xdr:to>
      <xdr:col>1</xdr:col>
      <xdr:colOff>2543175</xdr:colOff>
      <xdr:row>8</xdr:row>
      <xdr:rowOff>95250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3667125" y="1285875"/>
          <a:ext cx="3810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1</xdr:col>
      <xdr:colOff>2914650</xdr:colOff>
      <xdr:row>78</xdr:row>
      <xdr:rowOff>28575</xdr:rowOff>
    </xdr:to>
    <xdr:pic>
      <xdr:nvPicPr>
        <xdr:cNvPr id="9384" name="Kép 3">
          <a:extLst>
            <a:ext uri="{FF2B5EF4-FFF2-40B4-BE49-F238E27FC236}">
              <a16:creationId xmlns:a16="http://schemas.microsoft.com/office/drawing/2014/main" id="{00000000-0008-0000-0400-0000A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11820525"/>
          <a:ext cx="2914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3609975</xdr:colOff>
      <xdr:row>45</xdr:row>
      <xdr:rowOff>28575</xdr:rowOff>
    </xdr:from>
    <xdr:to>
      <xdr:col>2</xdr:col>
      <xdr:colOff>276225</xdr:colOff>
      <xdr:row>53</xdr:row>
      <xdr:rowOff>123825</xdr:rowOff>
    </xdr:to>
    <xdr:pic>
      <xdr:nvPicPr>
        <xdr:cNvPr id="9385" name="Kép 5">
          <a:extLst>
            <a:ext uri="{FF2B5EF4-FFF2-40B4-BE49-F238E27FC236}">
              <a16:creationId xmlns:a16="http://schemas.microsoft.com/office/drawing/2014/main" id="{00000000-0008-0000-0400-0000A9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19650" y="7315200"/>
          <a:ext cx="9810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80</xdr:row>
      <xdr:rowOff>38100</xdr:rowOff>
    </xdr:from>
    <xdr:to>
      <xdr:col>1</xdr:col>
      <xdr:colOff>3371850</xdr:colOff>
      <xdr:row>94</xdr:row>
      <xdr:rowOff>142875</xdr:rowOff>
    </xdr:to>
    <xdr:pic>
      <xdr:nvPicPr>
        <xdr:cNvPr id="9386" name="Kép 7">
          <a:extLst>
            <a:ext uri="{FF2B5EF4-FFF2-40B4-BE49-F238E27FC236}">
              <a16:creationId xmlns:a16="http://schemas.microsoft.com/office/drawing/2014/main" id="{00000000-0008-0000-0400-0000AA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76400" y="12992100"/>
          <a:ext cx="29051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7"/>
  <sheetViews>
    <sheetView tabSelected="1" zoomScale="125" workbookViewId="0">
      <selection activeCell="M20" sqref="M20"/>
    </sheetView>
  </sheetViews>
  <sheetFormatPr baseColWidth="10" defaultColWidth="8.83203125" defaultRowHeight="13" x14ac:dyDescent="0.15"/>
  <cols>
    <col min="1" max="2" width="4.33203125" customWidth="1"/>
    <col min="3" max="3" width="7.5" customWidth="1"/>
    <col min="4" max="4" width="6.33203125" customWidth="1"/>
    <col min="9" max="9" width="6.1640625" customWidth="1"/>
    <col min="10" max="10" width="4.83203125" customWidth="1"/>
    <col min="11" max="11" width="23.5" bestFit="1" customWidth="1"/>
    <col min="12" max="12" width="4.1640625" style="28" bestFit="1" customWidth="1"/>
    <col min="13" max="13" width="34.5" customWidth="1"/>
    <col min="14" max="14" width="6.5" style="28" bestFit="1" customWidth="1"/>
    <col min="15" max="15" width="15.5" bestFit="1" customWidth="1"/>
    <col min="16" max="16" width="8.83203125" style="63"/>
  </cols>
  <sheetData>
    <row r="2" spans="8:16" x14ac:dyDescent="0.15">
      <c r="J2" s="61" t="s">
        <v>297</v>
      </c>
      <c r="K2" s="65"/>
      <c r="L2" s="66"/>
      <c r="M2" s="61" t="s">
        <v>216</v>
      </c>
      <c r="N2" s="62" t="s">
        <v>275</v>
      </c>
      <c r="O2" s="62" t="s">
        <v>276</v>
      </c>
    </row>
    <row r="3" spans="8:16" x14ac:dyDescent="0.15">
      <c r="J3" s="28">
        <v>76</v>
      </c>
      <c r="K3" s="4">
        <v>102350</v>
      </c>
      <c r="M3" t="s">
        <v>283</v>
      </c>
      <c r="N3" s="28">
        <v>4.4800000000000004</v>
      </c>
      <c r="O3" t="str">
        <f>IF(P3,"Megfelel","Nem használható")</f>
        <v>Nem használható</v>
      </c>
      <c r="P3" s="63" t="b">
        <f>N3&gt;$G$26</f>
        <v>0</v>
      </c>
    </row>
    <row r="4" spans="8:16" x14ac:dyDescent="0.15">
      <c r="J4" s="28">
        <v>76</v>
      </c>
      <c r="K4" s="4">
        <v>102350</v>
      </c>
      <c r="M4" t="s">
        <v>284</v>
      </c>
      <c r="N4" s="28">
        <v>7.76</v>
      </c>
      <c r="O4" t="str">
        <f t="shared" ref="O4:O14" si="0">IF(P4,"Megfelel","Nem használható")</f>
        <v>Megfelel</v>
      </c>
      <c r="P4" s="63" t="b">
        <f t="shared" ref="P4:P14" si="1">N4&gt;$G$26</f>
        <v>1</v>
      </c>
    </row>
    <row r="5" spans="8:16" x14ac:dyDescent="0.15">
      <c r="J5" s="28">
        <v>76</v>
      </c>
      <c r="K5" s="4">
        <v>102351</v>
      </c>
      <c r="M5" t="s">
        <v>285</v>
      </c>
      <c r="N5" s="28">
        <v>10.029999999999999</v>
      </c>
      <c r="O5" t="str">
        <f t="shared" si="0"/>
        <v>Megfelel</v>
      </c>
      <c r="P5" s="63" t="b">
        <f t="shared" si="1"/>
        <v>1</v>
      </c>
    </row>
    <row r="6" spans="8:16" x14ac:dyDescent="0.15">
      <c r="J6" s="28">
        <v>82</v>
      </c>
      <c r="K6" s="64" t="s">
        <v>271</v>
      </c>
      <c r="M6" t="s">
        <v>268</v>
      </c>
      <c r="N6" s="28">
        <f>4.48</f>
        <v>4.4800000000000004</v>
      </c>
      <c r="O6" t="str">
        <f t="shared" si="0"/>
        <v>Nem használható</v>
      </c>
      <c r="P6" s="63" t="b">
        <f t="shared" si="1"/>
        <v>0</v>
      </c>
    </row>
    <row r="7" spans="8:16" x14ac:dyDescent="0.15">
      <c r="J7" s="28">
        <v>82</v>
      </c>
      <c r="K7" s="64" t="s">
        <v>271</v>
      </c>
      <c r="M7" t="s">
        <v>286</v>
      </c>
      <c r="N7" s="28">
        <v>7.76</v>
      </c>
      <c r="O7" t="str">
        <f t="shared" si="0"/>
        <v>Megfelel</v>
      </c>
      <c r="P7" s="63" t="b">
        <f t="shared" si="1"/>
        <v>1</v>
      </c>
    </row>
    <row r="8" spans="8:16" x14ac:dyDescent="0.15">
      <c r="J8" s="28">
        <v>82</v>
      </c>
      <c r="K8" s="64" t="s">
        <v>272</v>
      </c>
      <c r="M8" t="s">
        <v>287</v>
      </c>
      <c r="N8" s="28">
        <v>10.029999999999999</v>
      </c>
      <c r="O8" t="str">
        <f t="shared" si="0"/>
        <v>Megfelel</v>
      </c>
      <c r="P8" s="63" t="b">
        <f t="shared" si="1"/>
        <v>1</v>
      </c>
    </row>
    <row r="9" spans="8:16" x14ac:dyDescent="0.15">
      <c r="J9" s="28">
        <v>90</v>
      </c>
      <c r="K9" s="64" t="s">
        <v>273</v>
      </c>
      <c r="M9" t="s">
        <v>324</v>
      </c>
      <c r="N9" s="28">
        <v>7.65</v>
      </c>
      <c r="O9" t="str">
        <f t="shared" si="0"/>
        <v>Megfelel</v>
      </c>
      <c r="P9" s="63" t="b">
        <f t="shared" si="1"/>
        <v>1</v>
      </c>
    </row>
    <row r="10" spans="8:16" x14ac:dyDescent="0.15">
      <c r="J10" t="s">
        <v>296</v>
      </c>
      <c r="K10" t="s">
        <v>238</v>
      </c>
      <c r="M10" t="s">
        <v>239</v>
      </c>
      <c r="N10" s="67">
        <v>4.5</v>
      </c>
      <c r="O10" t="str">
        <f t="shared" si="0"/>
        <v>Nem használható</v>
      </c>
      <c r="P10" s="63" t="b">
        <f t="shared" si="1"/>
        <v>0</v>
      </c>
    </row>
    <row r="11" spans="8:16" x14ac:dyDescent="0.15">
      <c r="H11" s="71">
        <v>2200</v>
      </c>
      <c r="I11" t="s">
        <v>262</v>
      </c>
      <c r="J11" t="s">
        <v>296</v>
      </c>
      <c r="K11" t="s">
        <v>136</v>
      </c>
      <c r="M11" t="s">
        <v>267</v>
      </c>
      <c r="N11" s="67">
        <v>4.5</v>
      </c>
      <c r="O11" t="str">
        <f t="shared" si="0"/>
        <v>Nem használható</v>
      </c>
      <c r="P11" s="63" t="b">
        <f t="shared" si="1"/>
        <v>0</v>
      </c>
    </row>
    <row r="12" spans="8:16" x14ac:dyDescent="0.15">
      <c r="J12" s="28">
        <v>76</v>
      </c>
      <c r="K12" s="4" t="s">
        <v>288</v>
      </c>
      <c r="M12" t="s">
        <v>290</v>
      </c>
      <c r="N12" s="67">
        <f>2.23+4</f>
        <v>6.23</v>
      </c>
      <c r="O12" t="str">
        <f t="shared" si="0"/>
        <v>Megfelel</v>
      </c>
      <c r="P12" s="63" t="b">
        <f t="shared" si="1"/>
        <v>1</v>
      </c>
    </row>
    <row r="13" spans="8:16" x14ac:dyDescent="0.15">
      <c r="J13" s="28">
        <v>76</v>
      </c>
      <c r="K13" s="4" t="s">
        <v>289</v>
      </c>
      <c r="M13" t="s">
        <v>291</v>
      </c>
      <c r="N13" s="67">
        <f>5.57+4</f>
        <v>9.57</v>
      </c>
      <c r="O13" t="str">
        <f t="shared" si="0"/>
        <v>Megfelel</v>
      </c>
      <c r="P13" s="63" t="b">
        <f t="shared" si="1"/>
        <v>1</v>
      </c>
    </row>
    <row r="14" spans="8:16" x14ac:dyDescent="0.15">
      <c r="J14" s="28">
        <v>76</v>
      </c>
      <c r="K14" s="4" t="s">
        <v>317</v>
      </c>
      <c r="M14" t="s">
        <v>316</v>
      </c>
      <c r="N14" s="67">
        <f>10+4</f>
        <v>14</v>
      </c>
      <c r="O14" t="str">
        <f t="shared" si="0"/>
        <v>Megfelel</v>
      </c>
      <c r="P14" s="63" t="b">
        <f t="shared" si="1"/>
        <v>1</v>
      </c>
    </row>
    <row r="15" spans="8:16" x14ac:dyDescent="0.15">
      <c r="J15" s="28">
        <v>76</v>
      </c>
      <c r="K15" t="s">
        <v>292</v>
      </c>
      <c r="M15" t="s">
        <v>294</v>
      </c>
      <c r="N15" s="68">
        <f>3.72+4</f>
        <v>7.7200000000000006</v>
      </c>
      <c r="O15" t="str">
        <f t="shared" ref="O15:O34" si="2">IF(P15,"Megfelel","Nem használható")</f>
        <v>Megfelel</v>
      </c>
      <c r="P15" s="63" t="b">
        <f t="shared" ref="P15:P34" si="3">N15&gt;$G$26</f>
        <v>1</v>
      </c>
    </row>
    <row r="16" spans="8:16" x14ac:dyDescent="0.15">
      <c r="J16" s="28">
        <v>76</v>
      </c>
      <c r="K16" t="s">
        <v>293</v>
      </c>
      <c r="M16" t="s">
        <v>295</v>
      </c>
      <c r="N16" s="28">
        <f>3.72*2+4</f>
        <v>11.440000000000001</v>
      </c>
      <c r="O16" t="str">
        <f t="shared" si="2"/>
        <v>Megfelel</v>
      </c>
      <c r="P16" s="63" t="b">
        <f t="shared" si="3"/>
        <v>1</v>
      </c>
    </row>
    <row r="17" spans="1:16" x14ac:dyDescent="0.15">
      <c r="J17" s="28">
        <v>82</v>
      </c>
      <c r="K17" s="4" t="s">
        <v>142</v>
      </c>
      <c r="M17" t="s">
        <v>298</v>
      </c>
      <c r="N17" s="67">
        <f>4.36+4</f>
        <v>8.36</v>
      </c>
      <c r="O17" t="str">
        <f t="shared" si="2"/>
        <v>Megfelel</v>
      </c>
      <c r="P17" s="63" t="b">
        <f t="shared" si="3"/>
        <v>1</v>
      </c>
    </row>
    <row r="18" spans="1:16" x14ac:dyDescent="0.15">
      <c r="J18" s="28">
        <v>82</v>
      </c>
      <c r="K18" s="4" t="s">
        <v>200</v>
      </c>
      <c r="M18" t="s">
        <v>299</v>
      </c>
      <c r="N18" s="67">
        <f>10.42+4</f>
        <v>14.42</v>
      </c>
      <c r="O18" t="str">
        <f t="shared" si="2"/>
        <v>Megfelel</v>
      </c>
      <c r="P18" s="63" t="b">
        <f t="shared" si="3"/>
        <v>1</v>
      </c>
    </row>
    <row r="19" spans="1:16" x14ac:dyDescent="0.15">
      <c r="J19" s="28">
        <v>82</v>
      </c>
      <c r="K19" s="4" t="s">
        <v>138</v>
      </c>
      <c r="M19" t="s">
        <v>325</v>
      </c>
      <c r="N19" s="67">
        <f>8.69+4</f>
        <v>12.69</v>
      </c>
      <c r="O19" t="str">
        <f t="shared" si="2"/>
        <v>Megfelel</v>
      </c>
      <c r="P19" s="63" t="b">
        <f t="shared" si="3"/>
        <v>1</v>
      </c>
    </row>
    <row r="20" spans="1:16" x14ac:dyDescent="0.15">
      <c r="J20" s="28" t="s">
        <v>304</v>
      </c>
      <c r="K20" t="s">
        <v>300</v>
      </c>
      <c r="M20" t="s">
        <v>302</v>
      </c>
      <c r="N20" s="68">
        <f>3.72+4</f>
        <v>7.7200000000000006</v>
      </c>
      <c r="O20" t="str">
        <f t="shared" si="2"/>
        <v>Megfelel</v>
      </c>
      <c r="P20" s="63" t="b">
        <f t="shared" si="3"/>
        <v>1</v>
      </c>
    </row>
    <row r="21" spans="1:16" x14ac:dyDescent="0.15">
      <c r="J21" s="28" t="s">
        <v>304</v>
      </c>
      <c r="K21" t="s">
        <v>301</v>
      </c>
      <c r="M21" t="s">
        <v>303</v>
      </c>
      <c r="N21" s="28">
        <f>3.72*2+4</f>
        <v>11.440000000000001</v>
      </c>
      <c r="O21" t="str">
        <f t="shared" si="2"/>
        <v>Megfelel</v>
      </c>
      <c r="P21" s="63" t="b">
        <f t="shared" si="3"/>
        <v>1</v>
      </c>
    </row>
    <row r="22" spans="1:16" x14ac:dyDescent="0.15">
      <c r="C22" s="72">
        <v>900</v>
      </c>
      <c r="D22" t="s">
        <v>262</v>
      </c>
      <c r="F22" s="71">
        <v>900</v>
      </c>
      <c r="G22" t="s">
        <v>262</v>
      </c>
      <c r="J22" t="s">
        <v>305</v>
      </c>
      <c r="K22" s="64" t="s">
        <v>306</v>
      </c>
      <c r="M22" t="s">
        <v>80</v>
      </c>
      <c r="N22" s="67">
        <f>3.72+4</f>
        <v>7.7200000000000006</v>
      </c>
      <c r="O22" t="str">
        <f t="shared" si="2"/>
        <v>Megfelel</v>
      </c>
      <c r="P22" s="63" t="b">
        <f t="shared" si="3"/>
        <v>1</v>
      </c>
    </row>
    <row r="23" spans="1:16" x14ac:dyDescent="0.15">
      <c r="J23" s="28" t="s">
        <v>305</v>
      </c>
      <c r="K23" s="4" t="s">
        <v>307</v>
      </c>
      <c r="M23" t="s">
        <v>16</v>
      </c>
      <c r="N23" s="67">
        <f>10.44+4</f>
        <v>14.44</v>
      </c>
      <c r="O23" t="str">
        <f t="shared" si="2"/>
        <v>Megfelel</v>
      </c>
      <c r="P23" s="63" t="b">
        <f t="shared" si="3"/>
        <v>1</v>
      </c>
    </row>
    <row r="24" spans="1:16" x14ac:dyDescent="0.15">
      <c r="J24" s="28" t="s">
        <v>305</v>
      </c>
      <c r="K24" s="64" t="s">
        <v>308</v>
      </c>
      <c r="M24" t="s">
        <v>201</v>
      </c>
      <c r="N24" s="28">
        <f>14.14+4</f>
        <v>18.14</v>
      </c>
      <c r="O24" t="str">
        <f t="shared" si="2"/>
        <v>Megfelel</v>
      </c>
      <c r="P24" s="63" t="b">
        <f t="shared" si="3"/>
        <v>1</v>
      </c>
    </row>
    <row r="25" spans="1:16" x14ac:dyDescent="0.15">
      <c r="J25" s="28" t="s">
        <v>305</v>
      </c>
      <c r="K25" s="64" t="s">
        <v>309</v>
      </c>
      <c r="M25" t="s">
        <v>13</v>
      </c>
      <c r="N25" s="28">
        <f>14.8+4</f>
        <v>18.8</v>
      </c>
      <c r="O25" t="str">
        <f t="shared" si="2"/>
        <v>Megfelel</v>
      </c>
      <c r="P25" s="63" t="b">
        <f t="shared" si="3"/>
        <v>1</v>
      </c>
    </row>
    <row r="26" spans="1:16" x14ac:dyDescent="0.15">
      <c r="A26" s="69"/>
      <c r="B26" s="73" t="s">
        <v>281</v>
      </c>
      <c r="C26" s="73"/>
      <c r="D26" s="73"/>
      <c r="E26" s="73"/>
      <c r="F26" s="73"/>
      <c r="G26" s="70">
        <f>Munka2!D6</f>
        <v>5.9399999999999995</v>
      </c>
      <c r="H26" s="69"/>
      <c r="I26" s="69"/>
      <c r="J26" s="28" t="s">
        <v>305</v>
      </c>
      <c r="K26" s="4" t="s">
        <v>310</v>
      </c>
      <c r="M26" t="s">
        <v>14</v>
      </c>
      <c r="N26" s="28">
        <f>20.86+4</f>
        <v>24.86</v>
      </c>
      <c r="O26" t="str">
        <f t="shared" si="2"/>
        <v>Megfelel</v>
      </c>
      <c r="P26" s="63" t="b">
        <f t="shared" si="3"/>
        <v>1</v>
      </c>
    </row>
    <row r="27" spans="1:16" x14ac:dyDescent="0.15">
      <c r="J27" s="28" t="s">
        <v>304</v>
      </c>
      <c r="K27" s="64" t="s">
        <v>312</v>
      </c>
      <c r="M27" t="s">
        <v>274</v>
      </c>
      <c r="N27" s="28">
        <f>30.22+4</f>
        <v>34.22</v>
      </c>
      <c r="O27" t="str">
        <f t="shared" si="2"/>
        <v>Megfelel</v>
      </c>
      <c r="P27" s="63" t="b">
        <f t="shared" si="3"/>
        <v>1</v>
      </c>
    </row>
    <row r="28" spans="1:16" x14ac:dyDescent="0.15">
      <c r="A28" t="s">
        <v>277</v>
      </c>
      <c r="J28" s="28" t="s">
        <v>304</v>
      </c>
      <c r="K28" s="64" t="s">
        <v>313</v>
      </c>
      <c r="M28" t="s">
        <v>18</v>
      </c>
      <c r="N28" s="28">
        <f>30.22+4</f>
        <v>34.22</v>
      </c>
      <c r="O28" t="str">
        <f t="shared" si="2"/>
        <v>Megfelel</v>
      </c>
      <c r="P28" s="63" t="b">
        <f t="shared" si="3"/>
        <v>1</v>
      </c>
    </row>
    <row r="29" spans="1:16" x14ac:dyDescent="0.15">
      <c r="A29" t="s">
        <v>279</v>
      </c>
      <c r="J29" s="28" t="s">
        <v>305</v>
      </c>
      <c r="K29" s="64" t="s">
        <v>311</v>
      </c>
      <c r="M29" t="s">
        <v>17</v>
      </c>
      <c r="N29" s="28">
        <f>31.66+4</f>
        <v>35.659999999999997</v>
      </c>
      <c r="O29" t="str">
        <f t="shared" si="2"/>
        <v>Megfelel</v>
      </c>
      <c r="P29" s="63" t="b">
        <f t="shared" si="3"/>
        <v>1</v>
      </c>
    </row>
    <row r="30" spans="1:16" x14ac:dyDescent="0.15">
      <c r="A30" s="60" t="s">
        <v>278</v>
      </c>
      <c r="B30" s="59"/>
      <c r="C30" s="59"/>
      <c r="J30" s="28" t="s">
        <v>304</v>
      </c>
      <c r="K30" s="64" t="s">
        <v>314</v>
      </c>
      <c r="M30" t="s">
        <v>28</v>
      </c>
      <c r="N30" s="28">
        <f>36.94+4</f>
        <v>40.94</v>
      </c>
      <c r="O30" t="str">
        <f t="shared" si="2"/>
        <v>Megfelel</v>
      </c>
      <c r="P30" s="63" t="b">
        <f t="shared" si="3"/>
        <v>1</v>
      </c>
    </row>
    <row r="31" spans="1:16" x14ac:dyDescent="0.15">
      <c r="J31" s="28" t="s">
        <v>305</v>
      </c>
      <c r="K31" s="64" t="s">
        <v>315</v>
      </c>
      <c r="M31" t="s">
        <v>26</v>
      </c>
      <c r="N31" s="28">
        <f>53.07+4</f>
        <v>57.07</v>
      </c>
      <c r="O31" t="str">
        <f t="shared" si="2"/>
        <v>Megfelel</v>
      </c>
      <c r="P31" s="63" t="b">
        <f t="shared" si="3"/>
        <v>1</v>
      </c>
    </row>
    <row r="32" spans="1:16" x14ac:dyDescent="0.15">
      <c r="A32" t="s">
        <v>282</v>
      </c>
      <c r="J32" s="28" t="s">
        <v>304</v>
      </c>
      <c r="K32" s="4" t="s">
        <v>204</v>
      </c>
      <c r="M32" t="s">
        <v>323</v>
      </c>
      <c r="N32" s="28">
        <f>7.21+4</f>
        <v>11.21</v>
      </c>
      <c r="O32" t="str">
        <f t="shared" si="2"/>
        <v>Megfelel</v>
      </c>
      <c r="P32" s="63" t="b">
        <f t="shared" si="3"/>
        <v>1</v>
      </c>
    </row>
    <row r="33" spans="1:16" x14ac:dyDescent="0.15">
      <c r="A33" t="s">
        <v>280</v>
      </c>
      <c r="J33" s="28" t="s">
        <v>318</v>
      </c>
      <c r="K33" s="4" t="s">
        <v>319</v>
      </c>
      <c r="M33" t="s">
        <v>322</v>
      </c>
      <c r="N33" s="28">
        <f>15.34+4</f>
        <v>19.34</v>
      </c>
      <c r="O33" t="str">
        <f t="shared" si="2"/>
        <v>Megfelel</v>
      </c>
      <c r="P33" s="63" t="b">
        <f t="shared" si="3"/>
        <v>1</v>
      </c>
    </row>
    <row r="34" spans="1:16" x14ac:dyDescent="0.15">
      <c r="J34" s="28" t="s">
        <v>318</v>
      </c>
      <c r="K34" s="4" t="s">
        <v>321</v>
      </c>
      <c r="M34" t="s">
        <v>320</v>
      </c>
      <c r="N34" s="28">
        <f>7.21+4</f>
        <v>11.21</v>
      </c>
      <c r="O34" t="str">
        <f t="shared" si="2"/>
        <v>Megfelel</v>
      </c>
      <c r="P34" s="63" t="b">
        <f t="shared" si="3"/>
        <v>1</v>
      </c>
    </row>
    <row r="35" spans="1:16" x14ac:dyDescent="0.15">
      <c r="P35" s="63" t="b">
        <f>N31&gt;$G$26</f>
        <v>1</v>
      </c>
    </row>
    <row r="36" spans="1:16" x14ac:dyDescent="0.15">
      <c r="P36" s="63" t="b">
        <f>N32&gt;$G$26</f>
        <v>1</v>
      </c>
    </row>
    <row r="37" spans="1:16" x14ac:dyDescent="0.15">
      <c r="P37" s="63" t="b">
        <f>N33&gt;$G$26</f>
        <v>1</v>
      </c>
    </row>
  </sheetData>
  <sheetProtection algorithmName="SHA-512" hashValue="s9xx1FGw6dz621Z4n9D1fKBwKknPctR8NJ6bJO09iGJ6VJfl7+OAE27tcBC8JapTeoW7I0n/OGrXjTXt5G7vKw==" saltValue="E9DaA5PEpZ52I3u9EzNdAw==" spinCount="100000" sheet="1" objects="1" scenarios="1"/>
  <protectedRanges>
    <protectedRange password="DFCD" sqref="A1:I24" name="rajz"/>
    <protectedRange sqref="H11" name="magasság"/>
    <protectedRange sqref="C22" name="szélesség1"/>
    <protectedRange sqref="F22" name="szélesség2"/>
  </protectedRanges>
  <mergeCells count="1">
    <mergeCell ref="B26:F26"/>
  </mergeCells>
  <conditionalFormatting sqref="K22:K32 K17:K19 M22:N22 N23:N32 K34 M23:M34 M17:N19">
    <cfRule type="cellIs" dxfId="14" priority="11" stopIfTrue="1" operator="equal">
      <formula>TRUE</formula>
    </cfRule>
  </conditionalFormatting>
  <conditionalFormatting sqref="O3:O34">
    <cfRule type="containsText" dxfId="13" priority="8" stopIfTrue="1" operator="containsText" text="Megfelel">
      <formula>NOT(ISERROR(SEARCH("Megfelel",O3)))</formula>
    </cfRule>
    <cfRule type="containsText" dxfId="12" priority="10" stopIfTrue="1" operator="containsText" text="Nem használható">
      <formula>NOT(ISERROR(SEARCH("Nem használható",O3)))</formula>
    </cfRule>
  </conditionalFormatting>
  <conditionalFormatting sqref="K12:K14 M12:N14 M15:M16">
    <cfRule type="cellIs" dxfId="11" priority="6" stopIfTrue="1" operator="equal">
      <formula>TRUE</formula>
    </cfRule>
  </conditionalFormatting>
  <conditionalFormatting sqref="M20:M21">
    <cfRule type="cellIs" dxfId="10" priority="1" stopIfTrue="1" operator="equal">
      <formula>TRUE</formula>
    </cfRule>
  </conditionalFormatting>
  <dataValidations count="2">
    <dataValidation type="list" allowBlank="1" showInputMessage="1" showErrorMessage="1" sqref="H11" xr:uid="{00000000-0002-0000-0000-000000000000}">
      <formula1>magasság</formula1>
    </dataValidation>
    <dataValidation type="list" allowBlank="1" showInputMessage="1" showErrorMessage="1" sqref="F22 C22" xr:uid="{00000000-0002-0000-0000-000001000000}">
      <formula1>szélesség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51"/>
  <sheetViews>
    <sheetView topLeftCell="A13" zoomScale="75" workbookViewId="0">
      <selection activeCell="F4" sqref="F4"/>
    </sheetView>
  </sheetViews>
  <sheetFormatPr baseColWidth="10" defaultColWidth="8.83203125" defaultRowHeight="13" x14ac:dyDescent="0.15"/>
  <cols>
    <col min="1" max="1" width="22.5" style="8" bestFit="1" customWidth="1"/>
    <col min="2" max="2" width="69.6640625" style="3" bestFit="1" customWidth="1"/>
    <col min="3" max="3" width="7.33203125" style="3" bestFit="1" customWidth="1"/>
    <col min="4" max="4" width="7.1640625" style="3" customWidth="1"/>
    <col min="5" max="6" width="13.1640625" style="3" bestFit="1" customWidth="1"/>
    <col min="7" max="7" width="10.33203125" style="3" bestFit="1" customWidth="1"/>
    <col min="8" max="8" width="8.83203125" style="3"/>
    <col min="9" max="9" width="9.83203125" style="3" bestFit="1" customWidth="1"/>
    <col min="10" max="10" width="11.5" style="3" bestFit="1" customWidth="1"/>
    <col min="11" max="11" width="9.6640625" style="3" bestFit="1" customWidth="1"/>
    <col min="12" max="14" width="10.33203125" style="3" bestFit="1" customWidth="1"/>
    <col min="15" max="16384" width="8.83203125" style="3"/>
  </cols>
  <sheetData>
    <row r="1" spans="1:4" ht="17" thickBot="1" x14ac:dyDescent="0.25">
      <c r="A1" s="17" t="s">
        <v>44</v>
      </c>
      <c r="B1" s="14"/>
      <c r="C1" s="14"/>
      <c r="D1" s="14"/>
    </row>
    <row r="2" spans="1:4" x14ac:dyDescent="0.15">
      <c r="A2" s="5"/>
    </row>
    <row r="3" spans="1:4" ht="16" x14ac:dyDescent="0.2">
      <c r="A3" s="21" t="s">
        <v>74</v>
      </c>
    </row>
    <row r="4" spans="1:4" ht="16" x14ac:dyDescent="0.2">
      <c r="A4" s="21" t="s">
        <v>75</v>
      </c>
    </row>
    <row r="5" spans="1:4" x14ac:dyDescent="0.15">
      <c r="A5" s="5"/>
      <c r="D5" s="23"/>
    </row>
    <row r="6" spans="1:4" x14ac:dyDescent="0.15">
      <c r="A6" s="5"/>
    </row>
    <row r="7" spans="1:4" x14ac:dyDescent="0.15">
      <c r="A7" s="5"/>
    </row>
    <row r="8" spans="1:4" x14ac:dyDescent="0.15">
      <c r="A8" s="5"/>
    </row>
    <row r="9" spans="1:4" ht="14" thickBot="1" x14ac:dyDescent="0.2">
      <c r="A9" s="5"/>
    </row>
    <row r="10" spans="1:4" ht="16" x14ac:dyDescent="0.2">
      <c r="A10" s="5" t="s">
        <v>69</v>
      </c>
      <c r="B10" s="18">
        <v>120</v>
      </c>
      <c r="C10" s="3" t="s">
        <v>51</v>
      </c>
    </row>
    <row r="11" spans="1:4" ht="17" thickBot="1" x14ac:dyDescent="0.25">
      <c r="A11" s="5" t="s">
        <v>68</v>
      </c>
      <c r="B11" s="19">
        <v>210</v>
      </c>
      <c r="C11" s="3" t="s">
        <v>51</v>
      </c>
    </row>
    <row r="12" spans="1:4" ht="17" thickBot="1" x14ac:dyDescent="0.25">
      <c r="A12" s="15" t="s">
        <v>72</v>
      </c>
      <c r="B12" s="16">
        <f>INDEX(Inercia_B2!B7:AN61,A98,A97)</f>
        <v>4.82</v>
      </c>
      <c r="C12" s="1" t="s">
        <v>50</v>
      </c>
    </row>
    <row r="13" spans="1:4" ht="17" thickBot="1" x14ac:dyDescent="0.25">
      <c r="A13" s="21"/>
      <c r="B13" s="22"/>
      <c r="C13" s="1"/>
    </row>
    <row r="14" spans="1:4" ht="16" x14ac:dyDescent="0.2">
      <c r="A14" s="5" t="s">
        <v>70</v>
      </c>
      <c r="B14" s="18">
        <v>90</v>
      </c>
      <c r="C14" s="3" t="s">
        <v>51</v>
      </c>
    </row>
    <row r="15" spans="1:4" ht="17" thickBot="1" x14ac:dyDescent="0.25">
      <c r="A15" s="5" t="s">
        <v>68</v>
      </c>
      <c r="B15" s="19">
        <v>210</v>
      </c>
      <c r="C15" s="3" t="s">
        <v>51</v>
      </c>
    </row>
    <row r="16" spans="1:4" ht="17" thickBot="1" x14ac:dyDescent="0.25">
      <c r="A16" s="15" t="s">
        <v>71</v>
      </c>
      <c r="B16" s="16">
        <f>INDEX(Inercia_B2!B7:AN61,A100,A99)</f>
        <v>3.84</v>
      </c>
      <c r="C16" s="1" t="s">
        <v>50</v>
      </c>
    </row>
    <row r="17" spans="1:12" ht="17" thickBot="1" x14ac:dyDescent="0.25">
      <c r="A17" s="21"/>
      <c r="B17" s="22"/>
      <c r="C17" s="1"/>
    </row>
    <row r="18" spans="1:12" ht="17" thickBot="1" x14ac:dyDescent="0.25">
      <c r="A18" s="24" t="s">
        <v>73</v>
      </c>
      <c r="B18" s="25">
        <f>B12+B16</f>
        <v>8.66</v>
      </c>
      <c r="C18" s="1" t="s">
        <v>50</v>
      </c>
    </row>
    <row r="19" spans="1:12" ht="16" x14ac:dyDescent="0.2">
      <c r="A19" s="21"/>
      <c r="B19" s="22"/>
      <c r="C19" s="1"/>
    </row>
    <row r="20" spans="1:12" x14ac:dyDescent="0.15">
      <c r="A20" s="5"/>
      <c r="B20" s="1"/>
    </row>
    <row r="21" spans="1:12" ht="14" thickBot="1" x14ac:dyDescent="0.2">
      <c r="A21" s="10" t="s">
        <v>76</v>
      </c>
      <c r="B21" s="11" t="s">
        <v>47</v>
      </c>
      <c r="C21" s="11" t="s">
        <v>48</v>
      </c>
      <c r="D21" s="11" t="s">
        <v>49</v>
      </c>
    </row>
    <row r="22" spans="1:12" x14ac:dyDescent="0.15">
      <c r="A22" s="8">
        <v>102218</v>
      </c>
      <c r="B22" s="3" t="s">
        <v>52</v>
      </c>
      <c r="C22" s="8">
        <v>3.67</v>
      </c>
      <c r="D22" s="3" t="b">
        <f>C22&gt;$B$18</f>
        <v>0</v>
      </c>
    </row>
    <row r="23" spans="1:12" x14ac:dyDescent="0.15">
      <c r="A23" s="8" t="s">
        <v>54</v>
      </c>
      <c r="B23" s="3" t="s">
        <v>53</v>
      </c>
      <c r="C23" s="8">
        <v>6.29</v>
      </c>
      <c r="D23" s="3" t="b">
        <f t="shared" ref="D23:D84" si="0">C23&gt;$B$18</f>
        <v>0</v>
      </c>
    </row>
    <row r="24" spans="1:12" x14ac:dyDescent="0.15">
      <c r="A24" s="8">
        <v>102238</v>
      </c>
      <c r="B24" s="3" t="s">
        <v>67</v>
      </c>
      <c r="C24" s="8">
        <v>7.34</v>
      </c>
      <c r="D24" s="3" t="b">
        <f t="shared" si="0"/>
        <v>0</v>
      </c>
    </row>
    <row r="25" spans="1:12" x14ac:dyDescent="0.15">
      <c r="A25" s="8" t="s">
        <v>55</v>
      </c>
      <c r="B25" s="3" t="s">
        <v>67</v>
      </c>
      <c r="C25" s="8">
        <v>12.58</v>
      </c>
      <c r="D25" s="3" t="b">
        <f t="shared" si="0"/>
        <v>1</v>
      </c>
    </row>
    <row r="26" spans="1:12" x14ac:dyDescent="0.15">
      <c r="A26" s="8">
        <v>102242</v>
      </c>
      <c r="B26" s="3" t="s">
        <v>56</v>
      </c>
      <c r="C26" s="8">
        <v>7.65</v>
      </c>
      <c r="D26" s="3" t="b">
        <f t="shared" si="0"/>
        <v>0</v>
      </c>
    </row>
    <row r="27" spans="1:12" x14ac:dyDescent="0.15">
      <c r="A27" s="8">
        <v>102277</v>
      </c>
      <c r="B27" s="3" t="s">
        <v>57</v>
      </c>
      <c r="C27" s="8">
        <v>6.29</v>
      </c>
      <c r="D27" s="3" t="b">
        <f t="shared" si="0"/>
        <v>0</v>
      </c>
    </row>
    <row r="28" spans="1:12" x14ac:dyDescent="0.15">
      <c r="A28" s="8" t="s">
        <v>59</v>
      </c>
      <c r="B28" s="3" t="s">
        <v>58</v>
      </c>
      <c r="C28" s="8">
        <v>6.29</v>
      </c>
      <c r="D28" s="3" t="b">
        <f t="shared" si="0"/>
        <v>0</v>
      </c>
    </row>
    <row r="29" spans="1:12" x14ac:dyDescent="0.15">
      <c r="A29" s="8">
        <v>102310</v>
      </c>
      <c r="B29" s="3" t="s">
        <v>60</v>
      </c>
      <c r="C29" s="8">
        <v>4.4800000000000004</v>
      </c>
      <c r="D29" s="3" t="b">
        <f t="shared" si="0"/>
        <v>0</v>
      </c>
    </row>
    <row r="30" spans="1:12" x14ac:dyDescent="0.15">
      <c r="A30" s="8" t="s">
        <v>61</v>
      </c>
      <c r="B30" s="3" t="s">
        <v>62</v>
      </c>
      <c r="C30" s="8">
        <v>5.57</v>
      </c>
      <c r="D30" s="3" t="b">
        <f t="shared" si="0"/>
        <v>0</v>
      </c>
    </row>
    <row r="31" spans="1:12" x14ac:dyDescent="0.15">
      <c r="A31" s="8">
        <v>102311</v>
      </c>
      <c r="B31" s="3" t="s">
        <v>63</v>
      </c>
      <c r="C31" s="8">
        <v>10.029999999999999</v>
      </c>
      <c r="D31" s="3" t="b">
        <f t="shared" si="0"/>
        <v>1</v>
      </c>
    </row>
    <row r="32" spans="1:12" x14ac:dyDescent="0.15">
      <c r="A32" s="8" t="s">
        <v>64</v>
      </c>
      <c r="B32" s="3" t="s">
        <v>65</v>
      </c>
      <c r="C32" s="8">
        <v>13.93</v>
      </c>
      <c r="D32" s="3" t="b">
        <f t="shared" si="0"/>
        <v>1</v>
      </c>
      <c r="E32" s="3" t="s">
        <v>241</v>
      </c>
      <c r="F32" s="3" t="s">
        <v>242</v>
      </c>
      <c r="G32" s="3" t="s">
        <v>211</v>
      </c>
      <c r="H32" s="3" t="s">
        <v>218</v>
      </c>
      <c r="I32" s="3" t="s">
        <v>213</v>
      </c>
      <c r="J32" s="3" t="s">
        <v>243</v>
      </c>
      <c r="K32" s="3" t="s">
        <v>236</v>
      </c>
      <c r="L32" s="3" t="s">
        <v>244</v>
      </c>
    </row>
    <row r="33" spans="1:12" x14ac:dyDescent="0.15">
      <c r="A33" s="8" t="s">
        <v>77</v>
      </c>
      <c r="B33" s="3" t="s">
        <v>42</v>
      </c>
      <c r="C33" s="9">
        <v>3.72</v>
      </c>
      <c r="D33" s="3" t="b">
        <f t="shared" si="0"/>
        <v>0</v>
      </c>
      <c r="E33" s="3">
        <v>116210</v>
      </c>
      <c r="F33" s="3">
        <v>116210</v>
      </c>
      <c r="G33" s="3" t="s">
        <v>229</v>
      </c>
      <c r="H33" s="3">
        <v>113347</v>
      </c>
      <c r="J33" s="3" t="s">
        <v>234</v>
      </c>
      <c r="K33" s="3">
        <v>30</v>
      </c>
      <c r="L33" s="3" t="s">
        <v>235</v>
      </c>
    </row>
    <row r="34" spans="1:12" x14ac:dyDescent="0.15">
      <c r="A34" s="8" t="s">
        <v>86</v>
      </c>
      <c r="B34" s="3" t="s">
        <v>35</v>
      </c>
      <c r="C34" s="9">
        <v>3.72</v>
      </c>
      <c r="D34" s="3" t="b">
        <f t="shared" si="0"/>
        <v>0</v>
      </c>
      <c r="E34" s="3">
        <v>104342</v>
      </c>
      <c r="F34" s="3">
        <v>116210</v>
      </c>
      <c r="G34" s="3" t="s">
        <v>229</v>
      </c>
      <c r="H34" s="3">
        <v>113347</v>
      </c>
      <c r="J34" s="3" t="s">
        <v>234</v>
      </c>
      <c r="K34" s="3">
        <v>30</v>
      </c>
      <c r="L34" s="3" t="s">
        <v>245</v>
      </c>
    </row>
    <row r="35" spans="1:12" x14ac:dyDescent="0.15">
      <c r="A35" s="8" t="s">
        <v>79</v>
      </c>
      <c r="B35" s="3" t="s">
        <v>80</v>
      </c>
      <c r="C35" s="9">
        <v>3.72</v>
      </c>
      <c r="D35" s="3" t="b">
        <f t="shared" si="0"/>
        <v>0</v>
      </c>
      <c r="E35" s="3">
        <v>116210</v>
      </c>
      <c r="F35" s="3">
        <v>116210</v>
      </c>
      <c r="G35" s="3" t="s">
        <v>230</v>
      </c>
      <c r="H35" s="3">
        <v>113347</v>
      </c>
      <c r="J35" s="3" t="s">
        <v>234</v>
      </c>
      <c r="K35" s="3">
        <v>30</v>
      </c>
      <c r="L35" s="3" t="s">
        <v>235</v>
      </c>
    </row>
    <row r="36" spans="1:12" x14ac:dyDescent="0.15">
      <c r="A36" s="8" t="s">
        <v>87</v>
      </c>
      <c r="B36" s="3" t="s">
        <v>81</v>
      </c>
      <c r="C36" s="9">
        <v>3.72</v>
      </c>
      <c r="D36" s="3" t="b">
        <f t="shared" si="0"/>
        <v>0</v>
      </c>
      <c r="E36" s="3">
        <v>104342</v>
      </c>
      <c r="F36" s="3">
        <v>116210</v>
      </c>
      <c r="G36" s="3" t="s">
        <v>230</v>
      </c>
      <c r="H36" s="3">
        <v>113347</v>
      </c>
      <c r="J36" s="3" t="s">
        <v>234</v>
      </c>
      <c r="K36" s="3">
        <v>30</v>
      </c>
      <c r="L36" s="3" t="s">
        <v>245</v>
      </c>
    </row>
    <row r="37" spans="1:12" x14ac:dyDescent="0.15">
      <c r="A37" s="8" t="s">
        <v>83</v>
      </c>
      <c r="B37" s="3" t="s">
        <v>197</v>
      </c>
      <c r="C37" s="9">
        <v>3.72</v>
      </c>
      <c r="D37" s="3" t="b">
        <f t="shared" si="0"/>
        <v>0</v>
      </c>
      <c r="E37" s="3">
        <v>116210</v>
      </c>
      <c r="F37" s="3">
        <v>116210</v>
      </c>
      <c r="G37" s="3" t="s">
        <v>231</v>
      </c>
      <c r="H37" s="3">
        <v>113347</v>
      </c>
      <c r="J37" s="3" t="s">
        <v>234</v>
      </c>
      <c r="K37" s="3">
        <v>30</v>
      </c>
      <c r="L37" s="3" t="s">
        <v>235</v>
      </c>
    </row>
    <row r="38" spans="1:12" x14ac:dyDescent="0.15">
      <c r="A38" s="8" t="s">
        <v>88</v>
      </c>
      <c r="B38" s="3" t="s">
        <v>198</v>
      </c>
      <c r="C38" s="9">
        <v>3.72</v>
      </c>
      <c r="D38" s="3" t="b">
        <f t="shared" si="0"/>
        <v>0</v>
      </c>
      <c r="E38" s="3">
        <v>104342</v>
      </c>
      <c r="F38" s="3">
        <v>116210</v>
      </c>
      <c r="G38" s="3" t="s">
        <v>231</v>
      </c>
      <c r="H38" s="3">
        <v>113347</v>
      </c>
      <c r="J38" s="3" t="s">
        <v>234</v>
      </c>
      <c r="K38" s="3">
        <v>30</v>
      </c>
      <c r="L38" s="3" t="s">
        <v>245</v>
      </c>
    </row>
    <row r="39" spans="1:12" x14ac:dyDescent="0.15">
      <c r="A39" s="8" t="s">
        <v>85</v>
      </c>
      <c r="B39" s="3" t="s">
        <v>30</v>
      </c>
      <c r="C39" s="9">
        <v>4.3600000000000003</v>
      </c>
      <c r="D39" s="3" t="b">
        <f t="shared" si="0"/>
        <v>0</v>
      </c>
      <c r="E39" s="3">
        <v>116201</v>
      </c>
      <c r="H39" s="3">
        <v>113013</v>
      </c>
      <c r="J39" s="3" t="s">
        <v>234</v>
      </c>
      <c r="K39" s="3">
        <v>20</v>
      </c>
    </row>
    <row r="40" spans="1:12" x14ac:dyDescent="0.15">
      <c r="A40" s="8" t="s">
        <v>142</v>
      </c>
      <c r="B40" s="3" t="s">
        <v>143</v>
      </c>
      <c r="C40" s="9">
        <v>4.3600000000000003</v>
      </c>
      <c r="D40" s="3" t="b">
        <f>C40&gt;$B$18</f>
        <v>0</v>
      </c>
      <c r="E40" s="3">
        <v>116219</v>
      </c>
      <c r="H40" s="3">
        <v>113013</v>
      </c>
      <c r="J40" s="3" t="s">
        <v>234</v>
      </c>
      <c r="K40" s="3">
        <v>20</v>
      </c>
    </row>
    <row r="41" spans="1:12" x14ac:dyDescent="0.15">
      <c r="A41" s="8" t="s">
        <v>89</v>
      </c>
      <c r="B41" s="3" t="s">
        <v>43</v>
      </c>
      <c r="C41" s="9">
        <v>8.08</v>
      </c>
      <c r="D41" s="3" t="b">
        <f t="shared" si="0"/>
        <v>0</v>
      </c>
      <c r="E41" s="3">
        <v>116210</v>
      </c>
      <c r="F41" s="3">
        <v>116210</v>
      </c>
      <c r="G41" s="3" t="s">
        <v>229</v>
      </c>
      <c r="H41" s="3">
        <v>113347</v>
      </c>
      <c r="I41" s="3">
        <v>113013</v>
      </c>
      <c r="J41" s="3" t="s">
        <v>234</v>
      </c>
      <c r="K41" s="3">
        <v>30</v>
      </c>
      <c r="L41" s="3" t="s">
        <v>235</v>
      </c>
    </row>
    <row r="42" spans="1:12" x14ac:dyDescent="0.15">
      <c r="A42" s="8" t="s">
        <v>90</v>
      </c>
      <c r="B42" s="3" t="s">
        <v>92</v>
      </c>
      <c r="C42" s="9">
        <v>8.08</v>
      </c>
      <c r="D42" s="3" t="b">
        <f t="shared" si="0"/>
        <v>0</v>
      </c>
      <c r="E42" s="3">
        <v>116210</v>
      </c>
      <c r="F42" s="3">
        <v>116210</v>
      </c>
      <c r="G42" s="3" t="s">
        <v>230</v>
      </c>
      <c r="H42" s="3">
        <v>113347</v>
      </c>
      <c r="I42" s="3">
        <v>113013</v>
      </c>
      <c r="J42" s="3" t="s">
        <v>234</v>
      </c>
      <c r="K42" s="3">
        <v>30</v>
      </c>
      <c r="L42" s="3" t="s">
        <v>235</v>
      </c>
    </row>
    <row r="43" spans="1:12" x14ac:dyDescent="0.15">
      <c r="A43" s="8" t="s">
        <v>91</v>
      </c>
      <c r="B43" s="3" t="s">
        <v>93</v>
      </c>
      <c r="C43" s="9">
        <v>8.08</v>
      </c>
      <c r="D43" s="3" t="b">
        <f t="shared" si="0"/>
        <v>0</v>
      </c>
      <c r="E43" s="3">
        <v>116210</v>
      </c>
      <c r="F43" s="3">
        <v>116210</v>
      </c>
      <c r="G43" s="3" t="s">
        <v>231</v>
      </c>
      <c r="H43" s="3">
        <v>113347</v>
      </c>
      <c r="I43" s="3">
        <v>113013</v>
      </c>
      <c r="J43" s="3" t="s">
        <v>234</v>
      </c>
      <c r="K43" s="3">
        <v>30</v>
      </c>
      <c r="L43" s="3" t="s">
        <v>235</v>
      </c>
    </row>
    <row r="44" spans="1:12" x14ac:dyDescent="0.15">
      <c r="A44" s="8" t="s">
        <v>199</v>
      </c>
      <c r="B44" s="3" t="s">
        <v>32</v>
      </c>
      <c r="C44" s="9">
        <v>10.42</v>
      </c>
      <c r="D44" s="3" t="b">
        <f t="shared" si="0"/>
        <v>1</v>
      </c>
      <c r="E44" s="3">
        <v>116201</v>
      </c>
      <c r="H44" s="3" t="s">
        <v>94</v>
      </c>
      <c r="J44" s="3" t="s">
        <v>234</v>
      </c>
      <c r="K44" s="3">
        <v>20</v>
      </c>
    </row>
    <row r="45" spans="1:12" x14ac:dyDescent="0.15">
      <c r="A45" s="8" t="s">
        <v>200</v>
      </c>
      <c r="B45" s="3" t="s">
        <v>144</v>
      </c>
      <c r="C45" s="9">
        <v>10.42</v>
      </c>
      <c r="D45" s="3" t="b">
        <f>C45&gt;$B$18</f>
        <v>1</v>
      </c>
      <c r="E45" s="3">
        <v>116019</v>
      </c>
      <c r="H45" s="3" t="s">
        <v>94</v>
      </c>
      <c r="J45" s="3" t="s">
        <v>234</v>
      </c>
      <c r="K45" s="3">
        <v>20</v>
      </c>
    </row>
    <row r="46" spans="1:12" x14ac:dyDescent="0.15">
      <c r="A46" s="8" t="s">
        <v>98</v>
      </c>
      <c r="B46" s="3" t="s">
        <v>22</v>
      </c>
      <c r="C46" s="9">
        <v>10.44</v>
      </c>
      <c r="D46" s="3" t="b">
        <f t="shared" si="0"/>
        <v>1</v>
      </c>
      <c r="E46" s="3">
        <v>116210</v>
      </c>
      <c r="F46" s="3">
        <v>116211</v>
      </c>
      <c r="G46" s="3" t="s">
        <v>229</v>
      </c>
      <c r="H46" s="3">
        <v>113348</v>
      </c>
      <c r="J46" s="3" t="s">
        <v>234</v>
      </c>
      <c r="K46" s="3">
        <v>30</v>
      </c>
      <c r="L46" s="3" t="s">
        <v>235</v>
      </c>
    </row>
    <row r="47" spans="1:12" x14ac:dyDescent="0.15">
      <c r="A47" s="8" t="s">
        <v>99</v>
      </c>
      <c r="B47" s="3" t="s">
        <v>16</v>
      </c>
      <c r="C47" s="9">
        <v>10.44</v>
      </c>
      <c r="D47" s="3" t="b">
        <f t="shared" si="0"/>
        <v>1</v>
      </c>
      <c r="E47" s="3">
        <v>116210</v>
      </c>
      <c r="F47" s="3">
        <v>116211</v>
      </c>
      <c r="G47" s="3" t="s">
        <v>230</v>
      </c>
      <c r="H47" s="3">
        <v>113348</v>
      </c>
      <c r="J47" s="3" t="s">
        <v>234</v>
      </c>
      <c r="K47" s="3">
        <v>30</v>
      </c>
      <c r="L47" s="3" t="s">
        <v>235</v>
      </c>
    </row>
    <row r="48" spans="1:12" x14ac:dyDescent="0.15">
      <c r="A48" s="8" t="s">
        <v>100</v>
      </c>
      <c r="B48" s="3" t="s">
        <v>12</v>
      </c>
      <c r="C48" s="9">
        <v>10.44</v>
      </c>
      <c r="D48" s="3" t="b">
        <f t="shared" si="0"/>
        <v>1</v>
      </c>
      <c r="E48" s="3">
        <v>116210</v>
      </c>
      <c r="F48" s="3">
        <v>116211</v>
      </c>
      <c r="G48" s="3" t="s">
        <v>231</v>
      </c>
      <c r="H48" s="3">
        <v>113348</v>
      </c>
      <c r="J48" s="3" t="s">
        <v>234</v>
      </c>
      <c r="K48" s="3">
        <v>30</v>
      </c>
      <c r="L48" s="3" t="s">
        <v>235</v>
      </c>
    </row>
    <row r="49" spans="1:14" x14ac:dyDescent="0.15">
      <c r="A49" s="8" t="s">
        <v>101</v>
      </c>
      <c r="B49" s="3" t="s">
        <v>41</v>
      </c>
      <c r="C49" s="9">
        <v>14.14</v>
      </c>
      <c r="D49" s="3" t="b">
        <f t="shared" si="0"/>
        <v>1</v>
      </c>
      <c r="E49" s="3">
        <v>116210</v>
      </c>
      <c r="F49" s="3">
        <v>116210</v>
      </c>
      <c r="G49" s="3" t="s">
        <v>229</v>
      </c>
      <c r="H49" s="3">
        <v>113347</v>
      </c>
      <c r="I49" s="3" t="s">
        <v>94</v>
      </c>
      <c r="J49" s="3" t="s">
        <v>234</v>
      </c>
      <c r="K49" s="3">
        <v>30</v>
      </c>
      <c r="L49" s="3" t="s">
        <v>235</v>
      </c>
    </row>
    <row r="50" spans="1:14" x14ac:dyDescent="0.15">
      <c r="A50" s="8" t="s">
        <v>102</v>
      </c>
      <c r="B50" s="3" t="s">
        <v>201</v>
      </c>
      <c r="C50" s="9">
        <v>14.14</v>
      </c>
      <c r="D50" s="3" t="b">
        <f t="shared" si="0"/>
        <v>1</v>
      </c>
      <c r="E50" s="3">
        <v>116210</v>
      </c>
      <c r="F50" s="3">
        <v>116210</v>
      </c>
      <c r="G50" s="3" t="s">
        <v>230</v>
      </c>
      <c r="H50" s="3">
        <v>113347</v>
      </c>
      <c r="I50" s="3" t="s">
        <v>94</v>
      </c>
      <c r="J50" s="3" t="s">
        <v>234</v>
      </c>
      <c r="K50" s="3">
        <v>30</v>
      </c>
      <c r="L50" s="3" t="s">
        <v>235</v>
      </c>
    </row>
    <row r="51" spans="1:14" x14ac:dyDescent="0.15">
      <c r="A51" s="8" t="s">
        <v>103</v>
      </c>
      <c r="B51" s="3" t="s">
        <v>202</v>
      </c>
      <c r="C51" s="9">
        <v>14.14</v>
      </c>
      <c r="D51" s="3" t="b">
        <f t="shared" si="0"/>
        <v>1</v>
      </c>
      <c r="E51" s="3">
        <v>116210</v>
      </c>
      <c r="F51" s="3">
        <v>116210</v>
      </c>
      <c r="G51" s="3" t="s">
        <v>231</v>
      </c>
      <c r="H51" s="3">
        <v>113347</v>
      </c>
      <c r="I51" s="3" t="s">
        <v>94</v>
      </c>
      <c r="J51" s="3" t="s">
        <v>234</v>
      </c>
      <c r="K51" s="3">
        <v>30</v>
      </c>
      <c r="L51" s="3" t="s">
        <v>235</v>
      </c>
    </row>
    <row r="52" spans="1:14" x14ac:dyDescent="0.15">
      <c r="A52" s="8" t="s">
        <v>104</v>
      </c>
      <c r="B52" s="3" t="s">
        <v>23</v>
      </c>
      <c r="C52" s="9">
        <v>14.8</v>
      </c>
      <c r="D52" s="3" t="b">
        <f t="shared" si="0"/>
        <v>1</v>
      </c>
      <c r="E52" s="3">
        <v>116210</v>
      </c>
      <c r="F52" s="3">
        <v>116211</v>
      </c>
      <c r="G52" s="3" t="s">
        <v>229</v>
      </c>
      <c r="H52" s="3">
        <v>113348</v>
      </c>
      <c r="I52" s="3">
        <v>113013</v>
      </c>
      <c r="J52" s="3" t="s">
        <v>234</v>
      </c>
      <c r="K52" s="3">
        <v>30</v>
      </c>
      <c r="L52" s="3" t="s">
        <v>235</v>
      </c>
    </row>
    <row r="53" spans="1:14" x14ac:dyDescent="0.15">
      <c r="A53" s="8" t="s">
        <v>105</v>
      </c>
      <c r="B53" s="3" t="s">
        <v>13</v>
      </c>
      <c r="C53" s="9">
        <v>14.8</v>
      </c>
      <c r="D53" s="3" t="b">
        <f t="shared" si="0"/>
        <v>1</v>
      </c>
      <c r="E53" s="3">
        <v>116210</v>
      </c>
      <c r="F53" s="3">
        <v>116211</v>
      </c>
      <c r="G53" s="3" t="s">
        <v>230</v>
      </c>
      <c r="H53" s="3">
        <v>113348</v>
      </c>
      <c r="I53" s="3">
        <v>113013</v>
      </c>
      <c r="J53" s="3" t="s">
        <v>234</v>
      </c>
      <c r="K53" s="3">
        <v>30</v>
      </c>
      <c r="L53" s="3" t="s">
        <v>235</v>
      </c>
    </row>
    <row r="54" spans="1:14" x14ac:dyDescent="0.15">
      <c r="A54" s="8" t="s">
        <v>106</v>
      </c>
      <c r="B54" s="3" t="s">
        <v>11</v>
      </c>
      <c r="C54" s="9" t="s">
        <v>107</v>
      </c>
      <c r="D54" s="3" t="b">
        <f t="shared" si="0"/>
        <v>1</v>
      </c>
      <c r="E54" s="3">
        <v>116210</v>
      </c>
      <c r="F54" s="3">
        <v>116211</v>
      </c>
      <c r="G54" s="3" t="s">
        <v>231</v>
      </c>
      <c r="H54" s="3">
        <v>113348</v>
      </c>
      <c r="I54" s="3">
        <v>113013</v>
      </c>
      <c r="J54" s="3" t="s">
        <v>234</v>
      </c>
      <c r="K54" s="3">
        <v>30</v>
      </c>
      <c r="L54" s="3" t="s">
        <v>235</v>
      </c>
    </row>
    <row r="55" spans="1:14" x14ac:dyDescent="0.15">
      <c r="A55" s="8" t="s">
        <v>108</v>
      </c>
      <c r="B55" s="3" t="s">
        <v>31</v>
      </c>
      <c r="C55" s="9">
        <v>19.309999999999999</v>
      </c>
      <c r="D55" s="3" t="b">
        <f t="shared" si="0"/>
        <v>1</v>
      </c>
      <c r="E55" s="3">
        <v>116202</v>
      </c>
      <c r="G55" s="3" t="s">
        <v>232</v>
      </c>
      <c r="H55" s="3" t="s">
        <v>95</v>
      </c>
      <c r="J55" s="3" t="s">
        <v>234</v>
      </c>
      <c r="K55" s="3">
        <v>53</v>
      </c>
    </row>
    <row r="56" spans="1:14" x14ac:dyDescent="0.15">
      <c r="A56" s="8" t="s">
        <v>111</v>
      </c>
      <c r="B56" s="3" t="s">
        <v>25</v>
      </c>
      <c r="C56" s="9">
        <v>20.86</v>
      </c>
      <c r="D56" s="3" t="b">
        <f t="shared" si="0"/>
        <v>1</v>
      </c>
      <c r="E56" s="3">
        <v>116210</v>
      </c>
      <c r="F56" s="3">
        <v>116211</v>
      </c>
      <c r="G56" s="3" t="s">
        <v>229</v>
      </c>
      <c r="H56" s="3">
        <v>113348</v>
      </c>
      <c r="I56" s="3" t="s">
        <v>94</v>
      </c>
      <c r="J56" s="3" t="s">
        <v>234</v>
      </c>
      <c r="K56" s="3">
        <v>30</v>
      </c>
      <c r="L56" s="3" t="s">
        <v>235</v>
      </c>
    </row>
    <row r="57" spans="1:14" x14ac:dyDescent="0.15">
      <c r="A57" s="8" t="s">
        <v>112</v>
      </c>
      <c r="B57" s="3" t="s">
        <v>14</v>
      </c>
      <c r="C57" s="9">
        <v>20.86</v>
      </c>
      <c r="D57" s="3" t="b">
        <f t="shared" si="0"/>
        <v>1</v>
      </c>
      <c r="E57" s="3">
        <v>116210</v>
      </c>
      <c r="F57" s="3">
        <v>116211</v>
      </c>
      <c r="G57" s="3" t="s">
        <v>230</v>
      </c>
      <c r="H57" s="3">
        <v>113348</v>
      </c>
      <c r="I57" s="3" t="s">
        <v>94</v>
      </c>
      <c r="J57" s="3" t="s">
        <v>234</v>
      </c>
      <c r="K57" s="3">
        <v>30</v>
      </c>
      <c r="L57" s="3" t="s">
        <v>235</v>
      </c>
    </row>
    <row r="58" spans="1:14" x14ac:dyDescent="0.15">
      <c r="A58" s="8" t="s">
        <v>113</v>
      </c>
      <c r="B58" s="3" t="s">
        <v>10</v>
      </c>
      <c r="C58" s="9">
        <v>20.86</v>
      </c>
      <c r="D58" s="3" t="b">
        <f t="shared" si="0"/>
        <v>1</v>
      </c>
      <c r="E58" s="3">
        <v>116210</v>
      </c>
      <c r="F58" s="3">
        <v>116211</v>
      </c>
      <c r="G58" s="3" t="s">
        <v>231</v>
      </c>
      <c r="H58" s="3">
        <v>113348</v>
      </c>
      <c r="I58" s="3" t="s">
        <v>94</v>
      </c>
      <c r="J58" s="3" t="s">
        <v>234</v>
      </c>
      <c r="K58" s="3">
        <v>30</v>
      </c>
      <c r="L58" s="3" t="s">
        <v>235</v>
      </c>
    </row>
    <row r="59" spans="1:14" x14ac:dyDescent="0.15">
      <c r="A59" s="8" t="s">
        <v>115</v>
      </c>
      <c r="B59" s="3" t="s">
        <v>40</v>
      </c>
      <c r="C59" s="9">
        <v>20.93</v>
      </c>
      <c r="D59" s="3" t="b">
        <f t="shared" si="0"/>
        <v>1</v>
      </c>
      <c r="E59" s="3">
        <v>116207</v>
      </c>
      <c r="G59" s="3" t="s">
        <v>232</v>
      </c>
      <c r="H59" s="3" t="s">
        <v>96</v>
      </c>
      <c r="J59" s="3" t="s">
        <v>234</v>
      </c>
      <c r="K59" s="3">
        <v>20</v>
      </c>
    </row>
    <row r="60" spans="1:14" x14ac:dyDescent="0.15">
      <c r="A60" s="8" t="s">
        <v>116</v>
      </c>
      <c r="B60" s="3" t="s">
        <v>29</v>
      </c>
      <c r="C60" s="9">
        <v>27.39</v>
      </c>
      <c r="D60" s="3" t="b">
        <f t="shared" si="0"/>
        <v>1</v>
      </c>
      <c r="E60" s="3">
        <v>116202</v>
      </c>
      <c r="G60" s="3" t="s">
        <v>232</v>
      </c>
      <c r="H60" s="3" t="s">
        <v>97</v>
      </c>
      <c r="J60" s="3" t="s">
        <v>234</v>
      </c>
      <c r="K60" s="3">
        <v>20</v>
      </c>
    </row>
    <row r="61" spans="1:14" x14ac:dyDescent="0.15">
      <c r="A61" s="8" t="s">
        <v>117</v>
      </c>
      <c r="B61" s="3" t="s">
        <v>118</v>
      </c>
      <c r="C61" s="9">
        <v>30.22</v>
      </c>
      <c r="D61" s="3" t="b">
        <f t="shared" si="0"/>
        <v>1</v>
      </c>
      <c r="E61" s="3">
        <v>116210</v>
      </c>
      <c r="F61" s="3">
        <v>114030</v>
      </c>
      <c r="G61" s="3" t="s">
        <v>229</v>
      </c>
      <c r="H61" s="3">
        <v>113347</v>
      </c>
      <c r="I61" s="3" t="s">
        <v>97</v>
      </c>
      <c r="J61" s="3" t="s">
        <v>234</v>
      </c>
      <c r="K61" s="3">
        <v>30</v>
      </c>
      <c r="L61" s="3">
        <v>114031</v>
      </c>
      <c r="M61" s="3" t="s">
        <v>235</v>
      </c>
    </row>
    <row r="62" spans="1:14" x14ac:dyDescent="0.15">
      <c r="A62" s="8" t="s">
        <v>119</v>
      </c>
      <c r="B62" s="3" t="s">
        <v>33</v>
      </c>
      <c r="C62" s="9">
        <v>30.22</v>
      </c>
      <c r="D62" s="3" t="b">
        <f t="shared" si="0"/>
        <v>1</v>
      </c>
      <c r="E62" s="3">
        <v>116210</v>
      </c>
      <c r="F62" s="3">
        <v>114030</v>
      </c>
      <c r="G62" s="3" t="s">
        <v>230</v>
      </c>
      <c r="H62" s="3">
        <v>113347</v>
      </c>
      <c r="I62" s="3" t="s">
        <v>97</v>
      </c>
      <c r="J62" s="3" t="s">
        <v>234</v>
      </c>
      <c r="K62" s="3">
        <v>30</v>
      </c>
      <c r="L62" s="3">
        <v>114031</v>
      </c>
      <c r="M62" s="3" t="s">
        <v>235</v>
      </c>
    </row>
    <row r="63" spans="1:14" x14ac:dyDescent="0.15">
      <c r="A63" s="8" t="s">
        <v>120</v>
      </c>
      <c r="B63" s="3" t="s">
        <v>34</v>
      </c>
      <c r="C63" s="9">
        <v>30.22</v>
      </c>
      <c r="D63" s="3" t="b">
        <f t="shared" si="0"/>
        <v>1</v>
      </c>
      <c r="E63" s="3">
        <v>116210</v>
      </c>
      <c r="F63" s="3">
        <v>114030</v>
      </c>
      <c r="G63" s="3" t="s">
        <v>231</v>
      </c>
      <c r="H63" s="3">
        <v>113347</v>
      </c>
      <c r="I63" s="3" t="s">
        <v>97</v>
      </c>
      <c r="J63" s="3" t="s">
        <v>234</v>
      </c>
      <c r="K63" s="3">
        <v>30</v>
      </c>
      <c r="L63" s="3">
        <v>114031</v>
      </c>
      <c r="M63" s="3" t="s">
        <v>235</v>
      </c>
    </row>
    <row r="64" spans="1:14" x14ac:dyDescent="0.15">
      <c r="A64" s="8" t="s">
        <v>121</v>
      </c>
      <c r="B64" s="3" t="s">
        <v>36</v>
      </c>
      <c r="C64" s="9">
        <v>30.22</v>
      </c>
      <c r="D64" s="3" t="b">
        <f t="shared" si="0"/>
        <v>1</v>
      </c>
      <c r="E64" s="3">
        <v>116210</v>
      </c>
      <c r="F64" s="3">
        <v>114030</v>
      </c>
      <c r="G64" s="3" t="s">
        <v>229</v>
      </c>
      <c r="H64" s="3">
        <v>113347</v>
      </c>
      <c r="I64" s="3" t="s">
        <v>97</v>
      </c>
      <c r="J64" s="3" t="s">
        <v>234</v>
      </c>
      <c r="K64" s="3">
        <v>30</v>
      </c>
      <c r="L64" s="3">
        <v>114031</v>
      </c>
      <c r="M64" s="3">
        <v>116213</v>
      </c>
      <c r="N64" s="3" t="s">
        <v>235</v>
      </c>
    </row>
    <row r="65" spans="1:14" x14ac:dyDescent="0.15">
      <c r="A65" s="8" t="s">
        <v>122</v>
      </c>
      <c r="B65" s="3" t="s">
        <v>18</v>
      </c>
      <c r="C65" s="9">
        <v>30.22</v>
      </c>
      <c r="D65" s="3" t="b">
        <f t="shared" si="0"/>
        <v>1</v>
      </c>
      <c r="E65" s="3">
        <v>116210</v>
      </c>
      <c r="F65" s="3">
        <v>114030</v>
      </c>
      <c r="G65" s="3" t="s">
        <v>230</v>
      </c>
      <c r="H65" s="3">
        <v>113347</v>
      </c>
      <c r="I65" s="3" t="s">
        <v>97</v>
      </c>
      <c r="J65" s="3" t="s">
        <v>234</v>
      </c>
      <c r="K65" s="3">
        <v>30</v>
      </c>
      <c r="L65" s="3">
        <v>114031</v>
      </c>
      <c r="M65" s="3">
        <v>116213</v>
      </c>
      <c r="N65" s="3" t="s">
        <v>235</v>
      </c>
    </row>
    <row r="66" spans="1:14" x14ac:dyDescent="0.15">
      <c r="A66" s="8" t="s">
        <v>123</v>
      </c>
      <c r="B66" s="3" t="s">
        <v>38</v>
      </c>
      <c r="C66" s="9">
        <v>30.22</v>
      </c>
      <c r="D66" s="3" t="b">
        <f t="shared" si="0"/>
        <v>1</v>
      </c>
      <c r="E66" s="3">
        <v>116210</v>
      </c>
      <c r="F66" s="3">
        <v>114030</v>
      </c>
      <c r="G66" s="3" t="s">
        <v>231</v>
      </c>
      <c r="H66" s="3">
        <v>113347</v>
      </c>
      <c r="I66" s="3" t="s">
        <v>97</v>
      </c>
      <c r="J66" s="3" t="s">
        <v>234</v>
      </c>
      <c r="K66" s="3">
        <v>30</v>
      </c>
      <c r="L66" s="3">
        <v>114031</v>
      </c>
      <c r="M66" s="3">
        <v>116213</v>
      </c>
      <c r="N66" s="3" t="s">
        <v>235</v>
      </c>
    </row>
    <row r="67" spans="1:14" x14ac:dyDescent="0.15">
      <c r="A67" s="8" t="s">
        <v>124</v>
      </c>
      <c r="B67" s="3" t="s">
        <v>24</v>
      </c>
      <c r="C67" s="9">
        <v>31.66</v>
      </c>
      <c r="D67" s="3" t="b">
        <f t="shared" si="0"/>
        <v>1</v>
      </c>
      <c r="E67" s="3">
        <v>116210</v>
      </c>
      <c r="F67" s="3">
        <v>116211</v>
      </c>
      <c r="G67" s="3" t="s">
        <v>229</v>
      </c>
      <c r="H67" s="3">
        <v>113348</v>
      </c>
      <c r="I67" s="3" t="s">
        <v>96</v>
      </c>
      <c r="J67" s="3" t="s">
        <v>234</v>
      </c>
      <c r="K67" s="3">
        <v>30</v>
      </c>
      <c r="L67" s="3" t="s">
        <v>235</v>
      </c>
    </row>
    <row r="68" spans="1:14" x14ac:dyDescent="0.15">
      <c r="A68" s="8" t="s">
        <v>125</v>
      </c>
      <c r="B68" s="3" t="s">
        <v>17</v>
      </c>
      <c r="C68" s="9">
        <v>31.66</v>
      </c>
      <c r="D68" s="3" t="b">
        <f t="shared" si="0"/>
        <v>1</v>
      </c>
      <c r="E68" s="3">
        <v>116210</v>
      </c>
      <c r="F68" s="3">
        <v>116211</v>
      </c>
      <c r="G68" s="3" t="s">
        <v>230</v>
      </c>
      <c r="H68" s="3">
        <v>113348</v>
      </c>
      <c r="I68" s="3" t="s">
        <v>96</v>
      </c>
      <c r="J68" s="3" t="s">
        <v>234</v>
      </c>
      <c r="K68" s="3">
        <v>30</v>
      </c>
      <c r="L68" s="3" t="s">
        <v>235</v>
      </c>
    </row>
    <row r="69" spans="1:14" x14ac:dyDescent="0.15">
      <c r="A69" s="8" t="s">
        <v>126</v>
      </c>
      <c r="B69" s="3" t="s">
        <v>7</v>
      </c>
      <c r="C69" s="9">
        <v>31.66</v>
      </c>
      <c r="D69" s="3" t="b">
        <f t="shared" si="0"/>
        <v>1</v>
      </c>
      <c r="E69" s="3">
        <v>116210</v>
      </c>
      <c r="F69" s="3">
        <v>116211</v>
      </c>
      <c r="G69" s="3" t="s">
        <v>231</v>
      </c>
      <c r="H69" s="3">
        <v>113348</v>
      </c>
      <c r="I69" s="3" t="s">
        <v>96</v>
      </c>
      <c r="J69" s="3" t="s">
        <v>234</v>
      </c>
      <c r="K69" s="3">
        <v>30</v>
      </c>
      <c r="L69" s="3" t="s">
        <v>235</v>
      </c>
    </row>
    <row r="70" spans="1:14" x14ac:dyDescent="0.15">
      <c r="A70" s="8" t="s">
        <v>128</v>
      </c>
      <c r="B70" s="3" t="s">
        <v>21</v>
      </c>
      <c r="C70" s="9">
        <v>36.94</v>
      </c>
      <c r="D70" s="3" t="b">
        <f t="shared" si="0"/>
        <v>1</v>
      </c>
      <c r="E70" s="3">
        <v>116211</v>
      </c>
      <c r="F70" s="3">
        <v>114030</v>
      </c>
      <c r="G70" s="3" t="s">
        <v>229</v>
      </c>
      <c r="H70" s="3">
        <v>113348</v>
      </c>
      <c r="I70" s="3" t="s">
        <v>97</v>
      </c>
      <c r="J70" s="3" t="s">
        <v>234</v>
      </c>
      <c r="K70" s="3">
        <v>30</v>
      </c>
      <c r="L70" s="3">
        <v>114031</v>
      </c>
      <c r="M70" s="3">
        <v>116213</v>
      </c>
      <c r="N70" s="3" t="s">
        <v>235</v>
      </c>
    </row>
    <row r="71" spans="1:14" x14ac:dyDescent="0.15">
      <c r="A71" s="8" t="s">
        <v>129</v>
      </c>
      <c r="B71" s="3" t="s">
        <v>28</v>
      </c>
      <c r="C71" s="9">
        <v>36.94</v>
      </c>
      <c r="D71" s="3" t="b">
        <f t="shared" si="0"/>
        <v>1</v>
      </c>
      <c r="E71" s="3">
        <v>116211</v>
      </c>
      <c r="F71" s="3">
        <v>114030</v>
      </c>
      <c r="G71" s="3" t="s">
        <v>230</v>
      </c>
      <c r="H71" s="3">
        <v>113348</v>
      </c>
      <c r="I71" s="3" t="s">
        <v>97</v>
      </c>
      <c r="J71" s="3" t="s">
        <v>234</v>
      </c>
      <c r="K71" s="3">
        <v>30</v>
      </c>
      <c r="L71" s="3">
        <v>114031</v>
      </c>
      <c r="M71" s="3">
        <v>116213</v>
      </c>
      <c r="N71" s="3" t="s">
        <v>235</v>
      </c>
    </row>
    <row r="72" spans="1:14" x14ac:dyDescent="0.15">
      <c r="A72" s="8" t="s">
        <v>130</v>
      </c>
      <c r="B72" s="3" t="s">
        <v>9</v>
      </c>
      <c r="C72" s="9">
        <v>36.94</v>
      </c>
      <c r="D72" s="3" t="b">
        <f t="shared" si="0"/>
        <v>1</v>
      </c>
      <c r="E72" s="3">
        <v>116211</v>
      </c>
      <c r="F72" s="3">
        <v>114030</v>
      </c>
      <c r="G72" s="3" t="s">
        <v>231</v>
      </c>
      <c r="H72" s="3">
        <v>113348</v>
      </c>
      <c r="I72" s="3" t="s">
        <v>97</v>
      </c>
      <c r="J72" s="3" t="s">
        <v>234</v>
      </c>
      <c r="K72" s="3">
        <v>30</v>
      </c>
      <c r="L72" s="3">
        <v>114031</v>
      </c>
      <c r="M72" s="3">
        <v>116213</v>
      </c>
      <c r="N72" s="3" t="s">
        <v>235</v>
      </c>
    </row>
    <row r="73" spans="1:14" x14ac:dyDescent="0.15">
      <c r="A73" s="8" t="s">
        <v>127</v>
      </c>
      <c r="B73" s="3" t="s">
        <v>39</v>
      </c>
      <c r="C73" s="9">
        <v>42.67</v>
      </c>
      <c r="D73" s="3" t="b">
        <f t="shared" si="0"/>
        <v>1</v>
      </c>
      <c r="E73" s="3">
        <v>116207</v>
      </c>
      <c r="G73" s="3" t="s">
        <v>232</v>
      </c>
      <c r="H73" s="3" t="s">
        <v>114</v>
      </c>
      <c r="J73" s="3" t="s">
        <v>234</v>
      </c>
      <c r="K73" s="3">
        <v>20</v>
      </c>
    </row>
    <row r="74" spans="1:14" x14ac:dyDescent="0.15">
      <c r="A74" s="8" t="s">
        <v>131</v>
      </c>
      <c r="B74" s="3" t="s">
        <v>20</v>
      </c>
      <c r="C74" s="9">
        <v>53.07</v>
      </c>
      <c r="D74" s="3" t="b">
        <f t="shared" si="0"/>
        <v>1</v>
      </c>
      <c r="E74" s="3">
        <v>116210</v>
      </c>
      <c r="F74" s="3">
        <v>116211</v>
      </c>
      <c r="G74" s="3" t="s">
        <v>229</v>
      </c>
      <c r="H74" s="3">
        <v>113348</v>
      </c>
      <c r="I74" s="3" t="s">
        <v>114</v>
      </c>
      <c r="J74" s="3" t="s">
        <v>234</v>
      </c>
      <c r="K74" s="3">
        <v>30</v>
      </c>
      <c r="L74" s="3" t="s">
        <v>235</v>
      </c>
    </row>
    <row r="75" spans="1:14" x14ac:dyDescent="0.15">
      <c r="A75" s="8" t="s">
        <v>132</v>
      </c>
      <c r="B75" s="3" t="s">
        <v>26</v>
      </c>
      <c r="C75" s="9">
        <v>53.07</v>
      </c>
      <c r="D75" s="3" t="b">
        <f t="shared" si="0"/>
        <v>1</v>
      </c>
      <c r="E75" s="3">
        <v>116210</v>
      </c>
      <c r="F75" s="3">
        <v>116211</v>
      </c>
      <c r="G75" s="3" t="s">
        <v>230</v>
      </c>
      <c r="H75" s="3">
        <v>113348</v>
      </c>
      <c r="I75" s="3" t="s">
        <v>114</v>
      </c>
      <c r="J75" s="3" t="s">
        <v>234</v>
      </c>
      <c r="K75" s="3">
        <v>30</v>
      </c>
      <c r="L75" s="3" t="s">
        <v>235</v>
      </c>
    </row>
    <row r="76" spans="1:14" x14ac:dyDescent="0.15">
      <c r="A76" s="8" t="s">
        <v>133</v>
      </c>
      <c r="B76" s="3" t="s">
        <v>8</v>
      </c>
      <c r="C76" s="9">
        <v>53.07</v>
      </c>
      <c r="D76" s="3" t="b">
        <f t="shared" si="0"/>
        <v>1</v>
      </c>
      <c r="E76" s="3">
        <v>116210</v>
      </c>
      <c r="F76" s="3">
        <v>116211</v>
      </c>
      <c r="G76" s="3" t="s">
        <v>231</v>
      </c>
      <c r="H76" s="3">
        <v>113348</v>
      </c>
      <c r="I76" s="3" t="s">
        <v>114</v>
      </c>
      <c r="J76" s="3" t="s">
        <v>234</v>
      </c>
      <c r="K76" s="3">
        <v>30</v>
      </c>
      <c r="L76" s="3" t="s">
        <v>235</v>
      </c>
    </row>
    <row r="77" spans="1:14" x14ac:dyDescent="0.15">
      <c r="A77" s="8" t="s">
        <v>134</v>
      </c>
      <c r="B77" s="3" t="s">
        <v>135</v>
      </c>
      <c r="C77" s="9"/>
      <c r="D77" s="3" t="b">
        <f t="shared" si="0"/>
        <v>0</v>
      </c>
      <c r="E77" s="3">
        <v>116019</v>
      </c>
      <c r="J77" s="3" t="s">
        <v>234</v>
      </c>
      <c r="K77" s="3">
        <v>3</v>
      </c>
    </row>
    <row r="78" spans="1:14" x14ac:dyDescent="0.15">
      <c r="A78" s="8" t="s">
        <v>136</v>
      </c>
      <c r="B78" s="3" t="s">
        <v>137</v>
      </c>
      <c r="C78" s="9"/>
      <c r="D78" s="3" t="b">
        <f t="shared" si="0"/>
        <v>0</v>
      </c>
      <c r="E78" s="3">
        <v>116217</v>
      </c>
      <c r="F78" s="3">
        <v>116217</v>
      </c>
      <c r="J78" s="3" t="s">
        <v>237</v>
      </c>
      <c r="K78" s="3">
        <v>2</v>
      </c>
    </row>
    <row r="79" spans="1:14" x14ac:dyDescent="0.15">
      <c r="A79" s="8" t="s">
        <v>138</v>
      </c>
      <c r="B79" s="3" t="s">
        <v>139</v>
      </c>
      <c r="C79" s="9"/>
      <c r="D79" s="3" t="b">
        <f t="shared" si="0"/>
        <v>0</v>
      </c>
      <c r="E79" s="3">
        <v>116221</v>
      </c>
      <c r="F79" s="3">
        <v>116222</v>
      </c>
      <c r="G79" s="3" t="s">
        <v>233</v>
      </c>
      <c r="H79" s="3" t="s">
        <v>141</v>
      </c>
      <c r="J79" s="3" t="s">
        <v>234</v>
      </c>
      <c r="K79" s="3">
        <v>20</v>
      </c>
    </row>
    <row r="80" spans="1:14" x14ac:dyDescent="0.15">
      <c r="A80" s="8" t="s">
        <v>203</v>
      </c>
      <c r="B80" s="3" t="s">
        <v>146</v>
      </c>
      <c r="C80" s="9"/>
      <c r="D80" s="3" t="b">
        <f t="shared" si="0"/>
        <v>0</v>
      </c>
      <c r="E80" s="3">
        <v>116218</v>
      </c>
      <c r="H80" s="3" t="s">
        <v>145</v>
      </c>
      <c r="J80" s="3" t="s">
        <v>234</v>
      </c>
      <c r="K80" s="3">
        <v>0</v>
      </c>
    </row>
    <row r="81" spans="1:28" x14ac:dyDescent="0.15">
      <c r="A81" s="8" t="s">
        <v>204</v>
      </c>
      <c r="B81" s="3" t="s">
        <v>147</v>
      </c>
      <c r="C81" s="9"/>
      <c r="D81" s="3" t="b">
        <f t="shared" si="0"/>
        <v>0</v>
      </c>
      <c r="E81" s="3">
        <v>116214</v>
      </c>
      <c r="H81" s="3" t="s">
        <v>145</v>
      </c>
      <c r="J81" s="3" t="s">
        <v>234</v>
      </c>
      <c r="K81" s="3">
        <v>0</v>
      </c>
    </row>
    <row r="82" spans="1:28" x14ac:dyDescent="0.15">
      <c r="A82" s="8" t="s">
        <v>149</v>
      </c>
      <c r="B82" s="3" t="s">
        <v>148</v>
      </c>
      <c r="D82" s="3" t="b">
        <f t="shared" si="0"/>
        <v>0</v>
      </c>
      <c r="E82" s="3">
        <v>116205</v>
      </c>
      <c r="F82" s="3">
        <v>116206</v>
      </c>
      <c r="H82" s="3" t="s">
        <v>150</v>
      </c>
      <c r="J82" s="3" t="s">
        <v>234</v>
      </c>
      <c r="K82" s="3">
        <v>90</v>
      </c>
      <c r="L82" s="3">
        <v>112253</v>
      </c>
    </row>
    <row r="83" spans="1:28" x14ac:dyDescent="0.15">
      <c r="A83" s="8" t="s">
        <v>151</v>
      </c>
      <c r="B83" s="3" t="s">
        <v>156</v>
      </c>
      <c r="D83" s="3" t="b">
        <f t="shared" si="0"/>
        <v>0</v>
      </c>
      <c r="E83" s="3">
        <v>116215</v>
      </c>
      <c r="F83" s="3">
        <v>116216</v>
      </c>
      <c r="H83" s="3" t="s">
        <v>154</v>
      </c>
      <c r="J83" s="3" t="s">
        <v>234</v>
      </c>
      <c r="K83" s="3">
        <v>112</v>
      </c>
      <c r="L83" s="3">
        <v>112253</v>
      </c>
      <c r="M83" s="3" t="s">
        <v>155</v>
      </c>
      <c r="N83" s="3">
        <v>112022</v>
      </c>
    </row>
    <row r="84" spans="1:28" x14ac:dyDescent="0.15">
      <c r="A84" s="8" t="s">
        <v>152</v>
      </c>
      <c r="B84" s="3" t="s">
        <v>153</v>
      </c>
      <c r="D84" s="3" t="b">
        <f t="shared" si="0"/>
        <v>0</v>
      </c>
      <c r="E84" s="3">
        <v>116215</v>
      </c>
      <c r="F84" s="3">
        <v>116216</v>
      </c>
      <c r="H84" s="3" t="s">
        <v>154</v>
      </c>
      <c r="J84" s="3" t="s">
        <v>234</v>
      </c>
      <c r="K84" s="3">
        <v>112</v>
      </c>
      <c r="L84" s="3">
        <v>112253</v>
      </c>
    </row>
    <row r="85" spans="1:28" x14ac:dyDescent="0.15">
      <c r="A85" t="s">
        <v>238</v>
      </c>
      <c r="B85" t="s">
        <v>239</v>
      </c>
      <c r="C85" s="44"/>
      <c r="D85" s="43"/>
      <c r="E85" t="s">
        <v>240</v>
      </c>
      <c r="F85" s="3" t="s">
        <v>240</v>
      </c>
      <c r="J85" s="3" t="s">
        <v>237</v>
      </c>
      <c r="K85" s="3">
        <v>0</v>
      </c>
      <c r="AB85" s="3" t="e">
        <v>#N/A</v>
      </c>
    </row>
    <row r="88" spans="1:28" x14ac:dyDescent="0.15">
      <c r="A88" s="3"/>
      <c r="B88" s="1">
        <v>20</v>
      </c>
      <c r="C88" s="1">
        <v>30</v>
      </c>
      <c r="D88" s="1">
        <v>40</v>
      </c>
      <c r="E88" s="1">
        <v>50</v>
      </c>
      <c r="F88" s="1">
        <v>60</v>
      </c>
      <c r="G88" s="1">
        <v>70</v>
      </c>
      <c r="H88" s="1">
        <v>80</v>
      </c>
      <c r="I88" s="1">
        <v>90</v>
      </c>
      <c r="J88" s="1">
        <v>100</v>
      </c>
      <c r="K88" s="1">
        <v>110</v>
      </c>
      <c r="L88" s="1">
        <v>120</v>
      </c>
      <c r="M88" s="1">
        <v>130</v>
      </c>
      <c r="N88" s="1">
        <v>140</v>
      </c>
      <c r="O88" s="1">
        <v>150</v>
      </c>
      <c r="P88" s="1">
        <v>160</v>
      </c>
      <c r="Q88" s="1">
        <v>170</v>
      </c>
      <c r="R88" s="1">
        <v>180</v>
      </c>
      <c r="S88" s="1">
        <v>190</v>
      </c>
      <c r="T88" s="1">
        <v>200</v>
      </c>
      <c r="U88" s="1">
        <v>210</v>
      </c>
    </row>
    <row r="89" spans="1:28" x14ac:dyDescent="0.1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8" x14ac:dyDescent="0.1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8" x14ac:dyDescent="0.1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8" x14ac:dyDescent="0.1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8" x14ac:dyDescent="0.1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8" x14ac:dyDescent="0.1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8" x14ac:dyDescent="0.1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8" x14ac:dyDescent="0.1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" x14ac:dyDescent="0.15">
      <c r="A97" s="3">
        <f>MATCH(B10,Inercia_B2!B6:AN6,0)</f>
        <v>21</v>
      </c>
      <c r="B97" s="1">
        <v>150</v>
      </c>
    </row>
    <row r="98" spans="1:2" x14ac:dyDescent="0.15">
      <c r="A98" s="3">
        <f>MATCH(B11,Inercia_B2!A7:A61,0)</f>
        <v>43</v>
      </c>
      <c r="B98" s="1">
        <v>155</v>
      </c>
    </row>
    <row r="99" spans="1:2" x14ac:dyDescent="0.15">
      <c r="A99" s="3">
        <f>MATCH(B14,Inercia_B2!B6:AN6,0)</f>
        <v>15</v>
      </c>
      <c r="B99" s="1">
        <v>160</v>
      </c>
    </row>
    <row r="100" spans="1:2" x14ac:dyDescent="0.15">
      <c r="A100" s="3">
        <f>MATCH(B15,Inercia_B2!A7:A61,0)</f>
        <v>43</v>
      </c>
      <c r="B100" s="1">
        <v>165</v>
      </c>
    </row>
    <row r="101" spans="1:2" x14ac:dyDescent="0.15">
      <c r="A101" s="3"/>
      <c r="B101" s="1">
        <v>170</v>
      </c>
    </row>
    <row r="102" spans="1:2" x14ac:dyDescent="0.15">
      <c r="A102" s="3"/>
      <c r="B102" s="1">
        <v>175</v>
      </c>
    </row>
    <row r="103" spans="1:2" x14ac:dyDescent="0.15">
      <c r="A103" s="3"/>
      <c r="B103" s="1">
        <v>180</v>
      </c>
    </row>
    <row r="104" spans="1:2" x14ac:dyDescent="0.15">
      <c r="A104" s="3"/>
      <c r="B104" s="1">
        <v>185</v>
      </c>
    </row>
    <row r="105" spans="1:2" x14ac:dyDescent="0.15">
      <c r="A105" s="3"/>
      <c r="B105" s="1">
        <v>190</v>
      </c>
    </row>
    <row r="106" spans="1:2" x14ac:dyDescent="0.15">
      <c r="A106" s="3"/>
      <c r="B106" s="1">
        <v>195</v>
      </c>
    </row>
    <row r="107" spans="1:2" x14ac:dyDescent="0.15">
      <c r="A107" s="3"/>
      <c r="B107" s="1">
        <v>200</v>
      </c>
    </row>
    <row r="108" spans="1:2" x14ac:dyDescent="0.15">
      <c r="A108" s="3"/>
      <c r="B108" s="1">
        <v>205</v>
      </c>
    </row>
    <row r="109" spans="1:2" x14ac:dyDescent="0.15">
      <c r="A109" s="3"/>
      <c r="B109" s="1">
        <v>210</v>
      </c>
    </row>
    <row r="110" spans="1:2" x14ac:dyDescent="0.15">
      <c r="A110" s="3"/>
      <c r="B110" s="1">
        <v>215</v>
      </c>
    </row>
    <row r="111" spans="1:2" x14ac:dyDescent="0.15">
      <c r="A111" s="3"/>
      <c r="B111" s="1">
        <v>220</v>
      </c>
    </row>
    <row r="112" spans="1:2" x14ac:dyDescent="0.15">
      <c r="A112" s="3"/>
      <c r="B112" s="1">
        <v>225</v>
      </c>
    </row>
    <row r="113" spans="1:2" x14ac:dyDescent="0.15">
      <c r="A113" s="3"/>
      <c r="B113" s="1">
        <v>230</v>
      </c>
    </row>
    <row r="114" spans="1:2" x14ac:dyDescent="0.15">
      <c r="A114" s="3"/>
      <c r="B114" s="1">
        <v>235</v>
      </c>
    </row>
    <row r="115" spans="1:2" x14ac:dyDescent="0.15">
      <c r="A115" s="3"/>
      <c r="B115" s="1">
        <v>240</v>
      </c>
    </row>
    <row r="116" spans="1:2" x14ac:dyDescent="0.15">
      <c r="A116" s="3"/>
      <c r="B116" s="1">
        <v>245</v>
      </c>
    </row>
    <row r="117" spans="1:2" x14ac:dyDescent="0.15">
      <c r="A117" s="3"/>
      <c r="B117" s="1">
        <v>250</v>
      </c>
    </row>
    <row r="118" spans="1:2" x14ac:dyDescent="0.15">
      <c r="A118" s="3"/>
      <c r="B118" s="1">
        <v>255</v>
      </c>
    </row>
    <row r="119" spans="1:2" x14ac:dyDescent="0.15">
      <c r="A119" s="3"/>
      <c r="B119" s="1">
        <v>260</v>
      </c>
    </row>
    <row r="120" spans="1:2" x14ac:dyDescent="0.15">
      <c r="A120" s="3"/>
      <c r="B120" s="1">
        <v>265</v>
      </c>
    </row>
    <row r="121" spans="1:2" x14ac:dyDescent="0.15">
      <c r="A121" s="3"/>
      <c r="B121" s="1">
        <v>270</v>
      </c>
    </row>
    <row r="122" spans="1:2" x14ac:dyDescent="0.15">
      <c r="A122" s="3"/>
      <c r="B122" s="1">
        <v>275</v>
      </c>
    </row>
    <row r="123" spans="1:2" x14ac:dyDescent="0.15">
      <c r="A123" s="3"/>
      <c r="B123" s="1">
        <v>280</v>
      </c>
    </row>
    <row r="124" spans="1:2" x14ac:dyDescent="0.15">
      <c r="A124" s="3"/>
      <c r="B124" s="1">
        <v>285</v>
      </c>
    </row>
    <row r="125" spans="1:2" x14ac:dyDescent="0.15">
      <c r="A125" s="3"/>
      <c r="B125" s="1">
        <v>290</v>
      </c>
    </row>
    <row r="126" spans="1:2" x14ac:dyDescent="0.15">
      <c r="A126" s="3"/>
      <c r="B126" s="1">
        <v>295</v>
      </c>
    </row>
    <row r="127" spans="1:2" x14ac:dyDescent="0.15">
      <c r="A127" s="3"/>
      <c r="B127" s="1">
        <v>300</v>
      </c>
    </row>
    <row r="128" spans="1:2" x14ac:dyDescent="0.15">
      <c r="A128" s="3"/>
      <c r="B128" s="1">
        <v>305</v>
      </c>
    </row>
    <row r="129" spans="1:2" x14ac:dyDescent="0.15">
      <c r="A129" s="3"/>
      <c r="B129" s="1">
        <v>310</v>
      </c>
    </row>
    <row r="130" spans="1:2" x14ac:dyDescent="0.15">
      <c r="A130" s="3"/>
      <c r="B130" s="1">
        <v>315</v>
      </c>
    </row>
    <row r="131" spans="1:2" x14ac:dyDescent="0.15">
      <c r="A131" s="3"/>
      <c r="B131" s="1">
        <v>320</v>
      </c>
    </row>
    <row r="132" spans="1:2" x14ac:dyDescent="0.15">
      <c r="A132" s="3"/>
      <c r="B132" s="1">
        <v>325</v>
      </c>
    </row>
    <row r="133" spans="1:2" x14ac:dyDescent="0.15">
      <c r="A133" s="3"/>
      <c r="B133" s="1">
        <v>330</v>
      </c>
    </row>
    <row r="134" spans="1:2" x14ac:dyDescent="0.15">
      <c r="A134" s="3"/>
      <c r="B134" s="1">
        <v>335</v>
      </c>
    </row>
    <row r="135" spans="1:2" x14ac:dyDescent="0.15">
      <c r="A135" s="3"/>
      <c r="B135" s="1">
        <v>340</v>
      </c>
    </row>
    <row r="136" spans="1:2" x14ac:dyDescent="0.15">
      <c r="A136" s="3"/>
      <c r="B136" s="1">
        <v>345</v>
      </c>
    </row>
    <row r="137" spans="1:2" x14ac:dyDescent="0.15">
      <c r="A137" s="3"/>
      <c r="B137" s="1">
        <v>350</v>
      </c>
    </row>
    <row r="138" spans="1:2" x14ac:dyDescent="0.15">
      <c r="A138" s="3"/>
      <c r="B138" s="1">
        <v>355</v>
      </c>
    </row>
    <row r="139" spans="1:2" x14ac:dyDescent="0.15">
      <c r="A139" s="3"/>
      <c r="B139" s="1">
        <v>360</v>
      </c>
    </row>
    <row r="140" spans="1:2" x14ac:dyDescent="0.15">
      <c r="A140" s="3"/>
      <c r="B140" s="1">
        <v>365</v>
      </c>
    </row>
    <row r="141" spans="1:2" x14ac:dyDescent="0.15">
      <c r="A141" s="3"/>
      <c r="B141" s="1">
        <v>370</v>
      </c>
    </row>
    <row r="142" spans="1:2" x14ac:dyDescent="0.15">
      <c r="A142" s="3"/>
      <c r="B142" s="1">
        <v>375</v>
      </c>
    </row>
    <row r="143" spans="1:2" x14ac:dyDescent="0.15">
      <c r="A143" s="3"/>
      <c r="B143" s="1">
        <v>380</v>
      </c>
    </row>
    <row r="144" spans="1:2" x14ac:dyDescent="0.15">
      <c r="A144" s="3"/>
      <c r="B144" s="1">
        <v>385</v>
      </c>
    </row>
    <row r="145" spans="1:2" x14ac:dyDescent="0.15">
      <c r="A145" s="3"/>
      <c r="B145" s="1">
        <v>390</v>
      </c>
    </row>
    <row r="146" spans="1:2" x14ac:dyDescent="0.15">
      <c r="A146" s="3"/>
      <c r="B146" s="1">
        <v>395</v>
      </c>
    </row>
    <row r="147" spans="1:2" x14ac:dyDescent="0.15">
      <c r="A147" s="3"/>
      <c r="B147" s="1">
        <v>400</v>
      </c>
    </row>
    <row r="148" spans="1:2" x14ac:dyDescent="0.15">
      <c r="A148" s="3"/>
      <c r="B148" s="1">
        <v>405</v>
      </c>
    </row>
    <row r="149" spans="1:2" x14ac:dyDescent="0.15">
      <c r="A149" s="3"/>
      <c r="B149" s="1">
        <v>410</v>
      </c>
    </row>
    <row r="150" spans="1:2" x14ac:dyDescent="0.15">
      <c r="A150" s="3"/>
      <c r="B150" s="1">
        <v>415</v>
      </c>
    </row>
    <row r="151" spans="1:2" x14ac:dyDescent="0.15">
      <c r="A151" s="3"/>
      <c r="B151" s="1">
        <v>420</v>
      </c>
    </row>
  </sheetData>
  <phoneticPr fontId="3" type="noConversion"/>
  <conditionalFormatting sqref="A46:A81 C46:C81 B46:B84 A33:C45 B86:B87">
    <cfRule type="cellIs" dxfId="9" priority="9" stopIfTrue="1" operator="equal">
      <formula>TRUE</formula>
    </cfRule>
  </conditionalFormatting>
  <conditionalFormatting sqref="D22:D84 D86:D87">
    <cfRule type="cellIs" dxfId="8" priority="10" stopIfTrue="1" operator="equal">
      <formula>TRUE</formula>
    </cfRule>
    <cfRule type="cellIs" dxfId="7" priority="11" stopIfTrue="1" operator="equal">
      <formula>FALSE</formula>
    </cfRule>
  </conditionalFormatting>
  <conditionalFormatting sqref="H85:I85 K85:R85">
    <cfRule type="cellIs" dxfId="6" priority="1" stopIfTrue="1" operator="greaterThan">
      <formula>0</formula>
    </cfRule>
    <cfRule type="containsText" dxfId="5" priority="2" stopIfTrue="1" operator="containsText" text=" ">
      <formula>NOT(ISERROR(SEARCH(" ",H85)))</formula>
    </cfRule>
  </conditionalFormatting>
  <dataValidations count="2">
    <dataValidation type="list" allowBlank="1" showInputMessage="1" showErrorMessage="1" sqref="B10 B14" xr:uid="{00000000-0002-0000-0100-000000000000}">
      <formula1>$B$88:$U$88</formula1>
    </dataValidation>
    <dataValidation type="list" allowBlank="1" showInputMessage="1" showErrorMessage="1" sqref="B11 B15" xr:uid="{00000000-0002-0000-0100-000001000000}">
      <formula1>$B$97:$B$151</formula1>
    </dataValidation>
  </dataValidations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cellWatches>
    <cellWatch r="B12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69"/>
  <sheetViews>
    <sheetView workbookViewId="0">
      <selection activeCell="F4" sqref="F4"/>
    </sheetView>
  </sheetViews>
  <sheetFormatPr baseColWidth="10" defaultColWidth="8.83203125" defaultRowHeight="13" x14ac:dyDescent="0.15"/>
  <cols>
    <col min="1" max="1" width="22.5" style="5" bestFit="1" customWidth="1"/>
    <col min="2" max="2" width="69.6640625" style="1" bestFit="1" customWidth="1"/>
    <col min="3" max="4" width="11.5" style="3" hidden="1" customWidth="1"/>
    <col min="5" max="5" width="14" style="3" hidden="1" customWidth="1"/>
    <col min="6" max="6" width="14" style="3" customWidth="1"/>
    <col min="7" max="7" width="15.6640625" style="1" bestFit="1" customWidth="1"/>
    <col min="8" max="8" width="15.6640625" style="1" customWidth="1"/>
    <col min="9" max="10" width="13.1640625" style="3" hidden="1" customWidth="1"/>
    <col min="11" max="14" width="10.33203125" style="3" hidden="1" customWidth="1"/>
    <col min="15" max="16" width="9.83203125" style="3" hidden="1" customWidth="1"/>
    <col min="17" max="18" width="4" style="3" hidden="1" customWidth="1"/>
    <col min="19" max="22" width="9.1640625" style="3" hidden="1" customWidth="1"/>
    <col min="23" max="23" width="11.5" style="3" hidden="1" customWidth="1"/>
    <col min="24" max="28" width="9.1640625" style="3" hidden="1" customWidth="1"/>
    <col min="29" max="29" width="10.33203125" style="3" hidden="1" customWidth="1"/>
    <col min="30" max="33" width="9.1640625" style="3" hidden="1" customWidth="1"/>
    <col min="34" max="34" width="9.1640625" hidden="1" customWidth="1"/>
    <col min="35" max="45" width="9.1640625" style="3" hidden="1" customWidth="1"/>
    <col min="46" max="48" width="9.1640625" style="3" customWidth="1"/>
    <col min="49" max="16384" width="8.83203125" style="3"/>
  </cols>
  <sheetData>
    <row r="1" spans="1:35" x14ac:dyDescent="0.15">
      <c r="F1" s="74" t="s">
        <v>261</v>
      </c>
      <c r="G1" s="74"/>
      <c r="H1" s="74"/>
    </row>
    <row r="2" spans="1:35" x14ac:dyDescent="0.15">
      <c r="F2" s="46" t="s">
        <v>251</v>
      </c>
      <c r="G2" s="46" t="s">
        <v>252</v>
      </c>
      <c r="H2" s="46" t="s">
        <v>253</v>
      </c>
    </row>
    <row r="3" spans="1:35" x14ac:dyDescent="0.15">
      <c r="A3" s="47" t="s">
        <v>217</v>
      </c>
      <c r="B3" s="47" t="s">
        <v>216</v>
      </c>
      <c r="C3" s="48" t="s">
        <v>254</v>
      </c>
      <c r="D3" s="49" t="s">
        <v>255</v>
      </c>
      <c r="E3" s="48" t="s">
        <v>256</v>
      </c>
      <c r="F3" s="27"/>
      <c r="G3" s="50">
        <v>25</v>
      </c>
      <c r="H3" s="50">
        <v>45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3">
        <v>6</v>
      </c>
      <c r="O3" s="3">
        <v>7</v>
      </c>
      <c r="P3" s="3">
        <v>8</v>
      </c>
      <c r="Q3" s="3">
        <v>9</v>
      </c>
      <c r="R3" s="3">
        <v>10</v>
      </c>
      <c r="S3" s="3">
        <v>11</v>
      </c>
      <c r="T3" s="3">
        <v>12</v>
      </c>
      <c r="U3" s="3">
        <v>13</v>
      </c>
      <c r="W3" s="3">
        <v>1</v>
      </c>
      <c r="X3" s="3">
        <v>2</v>
      </c>
      <c r="Y3" s="3">
        <v>3</v>
      </c>
      <c r="Z3" s="3">
        <v>4</v>
      </c>
      <c r="AA3" s="3">
        <v>5</v>
      </c>
      <c r="AB3" s="3">
        <v>6</v>
      </c>
      <c r="AC3" s="3">
        <v>7</v>
      </c>
      <c r="AD3" s="3">
        <v>8</v>
      </c>
      <c r="AE3" s="3">
        <v>9</v>
      </c>
      <c r="AF3" s="3">
        <v>10</v>
      </c>
      <c r="AG3" s="3">
        <v>11</v>
      </c>
      <c r="AH3" s="3">
        <v>12</v>
      </c>
      <c r="AI3" s="3">
        <v>13</v>
      </c>
    </row>
    <row r="4" spans="1:35" x14ac:dyDescent="0.15">
      <c r="A4" s="5" t="s">
        <v>77</v>
      </c>
      <c r="B4" s="1" t="s">
        <v>42</v>
      </c>
      <c r="C4" s="51">
        <v>12.683333333333337</v>
      </c>
      <c r="D4" s="52">
        <v>11220</v>
      </c>
      <c r="E4" s="3">
        <v>17.241379310344819</v>
      </c>
      <c r="F4" s="1">
        <v>9570</v>
      </c>
      <c r="G4" s="53">
        <v>11962.5</v>
      </c>
      <c r="H4" s="53">
        <v>13876.5</v>
      </c>
      <c r="I4" s="3">
        <v>116210</v>
      </c>
      <c r="J4" s="54" t="s">
        <v>257</v>
      </c>
      <c r="K4" s="3">
        <v>109571</v>
      </c>
      <c r="L4" s="3">
        <v>109571</v>
      </c>
      <c r="M4" s="3">
        <v>109571</v>
      </c>
      <c r="N4" s="3">
        <v>109571</v>
      </c>
      <c r="O4" s="3">
        <v>113347</v>
      </c>
      <c r="Q4" s="3" t="s">
        <v>258</v>
      </c>
      <c r="R4" s="3" t="s">
        <v>258</v>
      </c>
      <c r="S4" s="3">
        <v>106386</v>
      </c>
      <c r="W4" s="3" t="e">
        <f>VLOOKUP(I4,#REF!,2)</f>
        <v>#REF!</v>
      </c>
      <c r="X4" s="3" t="e">
        <f>VLOOKUP(J4,#REF!,2)</f>
        <v>#REF!</v>
      </c>
      <c r="Y4" s="3" t="e">
        <f>VLOOKUP(K4,#REF!,2)</f>
        <v>#REF!</v>
      </c>
      <c r="Z4" s="3" t="e">
        <f>VLOOKUP(L4,#REF!,2)</f>
        <v>#REF!</v>
      </c>
      <c r="AA4" s="3" t="e">
        <f>VLOOKUP(M4,#REF!,2)</f>
        <v>#REF!</v>
      </c>
      <c r="AB4" s="3" t="e">
        <f>VLOOKUP(N4,#REF!,2)</f>
        <v>#REF!</v>
      </c>
      <c r="AC4" s="3" t="e">
        <f>VLOOKUP(O4,#REF!,2)</f>
        <v>#REF!</v>
      </c>
      <c r="AE4" s="3" t="e">
        <f>VLOOKUP(Q4,#REF!,2)</f>
        <v>#REF!</v>
      </c>
      <c r="AF4" s="3" t="e">
        <f>VLOOKUP(R4,#REF!,2)</f>
        <v>#REF!</v>
      </c>
      <c r="AG4" s="3" t="e">
        <f>VLOOKUP(S4,#REF!,2)</f>
        <v>#REF!</v>
      </c>
      <c r="AH4" s="3"/>
    </row>
    <row r="5" spans="1:35" x14ac:dyDescent="0.15">
      <c r="A5" s="5" t="s">
        <v>86</v>
      </c>
      <c r="B5" s="1" t="s">
        <v>35</v>
      </c>
      <c r="C5" s="51">
        <v>14.054533333333335</v>
      </c>
      <c r="D5" s="52">
        <v>12440</v>
      </c>
      <c r="E5" s="3">
        <v>0</v>
      </c>
      <c r="F5" s="1">
        <v>12440</v>
      </c>
      <c r="G5" s="53">
        <v>15550</v>
      </c>
      <c r="H5" s="53">
        <v>18038</v>
      </c>
      <c r="I5" s="3">
        <v>104342</v>
      </c>
      <c r="J5" s="3" t="s">
        <v>257</v>
      </c>
      <c r="K5" s="3">
        <v>109571</v>
      </c>
      <c r="L5" s="3">
        <v>109571</v>
      </c>
      <c r="M5" s="3">
        <v>109571</v>
      </c>
      <c r="N5" s="3">
        <v>109571</v>
      </c>
      <c r="O5" s="3">
        <v>113347</v>
      </c>
      <c r="Q5" s="3" t="s">
        <v>258</v>
      </c>
      <c r="R5" s="3" t="s">
        <v>258</v>
      </c>
      <c r="S5" s="3">
        <v>106392</v>
      </c>
      <c r="W5" s="3" t="e">
        <f>VLOOKUP(I5,#REF!,2)</f>
        <v>#REF!</v>
      </c>
      <c r="X5" s="3" t="e">
        <f>VLOOKUP(J5,#REF!,2)</f>
        <v>#REF!</v>
      </c>
      <c r="Y5" s="3" t="e">
        <f>VLOOKUP(K5,#REF!,2)</f>
        <v>#REF!</v>
      </c>
      <c r="Z5" s="3" t="e">
        <f>VLOOKUP(L5,#REF!,2)</f>
        <v>#REF!</v>
      </c>
      <c r="AA5" s="3" t="e">
        <f>VLOOKUP(M5,#REF!,2)</f>
        <v>#REF!</v>
      </c>
      <c r="AB5" s="3" t="e">
        <f>VLOOKUP(N5,#REF!,2)</f>
        <v>#REF!</v>
      </c>
      <c r="AC5" s="3" t="e">
        <f>VLOOKUP(O5,#REF!,2)</f>
        <v>#REF!</v>
      </c>
      <c r="AE5" s="3" t="e">
        <f>VLOOKUP(Q5,#REF!,2)</f>
        <v>#REF!</v>
      </c>
      <c r="AF5" s="3" t="e">
        <f>VLOOKUP(R5,#REF!,2)</f>
        <v>#REF!</v>
      </c>
      <c r="AG5" s="3" t="e">
        <f>VLOOKUP(S5,#REF!,2)</f>
        <v>#REF!</v>
      </c>
      <c r="AH5" s="3"/>
    </row>
    <row r="6" spans="1:35" x14ac:dyDescent="0.15">
      <c r="A6" s="5" t="s">
        <v>79</v>
      </c>
      <c r="B6" s="1" t="s">
        <v>80</v>
      </c>
      <c r="C6" s="51">
        <v>13.423333333333336</v>
      </c>
      <c r="D6" s="52">
        <v>11880</v>
      </c>
      <c r="E6" s="3">
        <v>16.242661448140904</v>
      </c>
      <c r="F6" s="1">
        <v>10220</v>
      </c>
      <c r="G6" s="53">
        <v>12775</v>
      </c>
      <c r="H6" s="53">
        <v>14819</v>
      </c>
      <c r="I6" s="3">
        <v>116210</v>
      </c>
      <c r="J6" s="3" t="s">
        <v>257</v>
      </c>
      <c r="K6" s="3">
        <v>109672</v>
      </c>
      <c r="L6" s="3">
        <v>109672</v>
      </c>
      <c r="M6" s="3">
        <v>109672</v>
      </c>
      <c r="N6" s="3">
        <v>109672</v>
      </c>
      <c r="O6" s="3">
        <v>113347</v>
      </c>
      <c r="Q6" s="3" t="s">
        <v>258</v>
      </c>
      <c r="R6" s="3" t="s">
        <v>258</v>
      </c>
      <c r="S6" s="3">
        <v>106386</v>
      </c>
      <c r="W6" s="3" t="e">
        <f>VLOOKUP(I6,#REF!,2)</f>
        <v>#REF!</v>
      </c>
      <c r="X6" s="3" t="e">
        <f>VLOOKUP(J6,#REF!,2)</f>
        <v>#REF!</v>
      </c>
      <c r="Y6" s="3" t="e">
        <f>VLOOKUP(K6,#REF!,2)</f>
        <v>#REF!</v>
      </c>
      <c r="Z6" s="3" t="e">
        <f>VLOOKUP(L6,#REF!,2)</f>
        <v>#REF!</v>
      </c>
      <c r="AA6" s="3" t="e">
        <f>VLOOKUP(M6,#REF!,2)</f>
        <v>#REF!</v>
      </c>
      <c r="AB6" s="3" t="e">
        <f>VLOOKUP(N6,#REF!,2)</f>
        <v>#REF!</v>
      </c>
      <c r="AC6" s="3" t="e">
        <f>VLOOKUP(O6,#REF!,2)</f>
        <v>#REF!</v>
      </c>
      <c r="AE6" s="3" t="e">
        <f>VLOOKUP(Q6,#REF!,2)</f>
        <v>#REF!</v>
      </c>
      <c r="AF6" s="3" t="e">
        <f>VLOOKUP(R6,#REF!,2)</f>
        <v>#REF!</v>
      </c>
      <c r="AG6" s="3" t="e">
        <f>VLOOKUP(S6,#REF!,2)</f>
        <v>#REF!</v>
      </c>
      <c r="AH6" s="3"/>
    </row>
    <row r="7" spans="1:35" x14ac:dyDescent="0.15">
      <c r="A7" s="5" t="s">
        <v>87</v>
      </c>
      <c r="B7" s="1" t="s">
        <v>81</v>
      </c>
      <c r="C7" s="51">
        <v>14.794533333333336</v>
      </c>
      <c r="D7" s="52">
        <v>13090</v>
      </c>
      <c r="E7" s="3">
        <v>0</v>
      </c>
      <c r="F7" s="1">
        <v>13090</v>
      </c>
      <c r="G7" s="53">
        <v>16362.5</v>
      </c>
      <c r="H7" s="53">
        <v>18980.5</v>
      </c>
      <c r="I7" s="3">
        <v>104342</v>
      </c>
      <c r="J7" s="3" t="s">
        <v>257</v>
      </c>
      <c r="K7" s="3">
        <v>109672</v>
      </c>
      <c r="L7" s="3">
        <v>109672</v>
      </c>
      <c r="M7" s="3">
        <v>109672</v>
      </c>
      <c r="N7" s="3">
        <v>109672</v>
      </c>
      <c r="O7" s="3">
        <v>113347</v>
      </c>
      <c r="Q7" s="3" t="s">
        <v>258</v>
      </c>
      <c r="R7" s="3" t="s">
        <v>258</v>
      </c>
      <c r="S7" s="3">
        <v>106392</v>
      </c>
      <c r="W7" s="3" t="e">
        <f>VLOOKUP(I7,#REF!,2)</f>
        <v>#REF!</v>
      </c>
      <c r="X7" s="3" t="e">
        <f>VLOOKUP(J7,#REF!,2)</f>
        <v>#REF!</v>
      </c>
      <c r="Y7" s="3" t="e">
        <f>VLOOKUP(K7,#REF!,2)</f>
        <v>#REF!</v>
      </c>
      <c r="Z7" s="3" t="e">
        <f>VLOOKUP(L7,#REF!,2)</f>
        <v>#REF!</v>
      </c>
      <c r="AA7" s="3" t="e">
        <f>VLOOKUP(M7,#REF!,2)</f>
        <v>#REF!</v>
      </c>
      <c r="AB7" s="3" t="e">
        <f>VLOOKUP(N7,#REF!,2)</f>
        <v>#REF!</v>
      </c>
      <c r="AC7" s="3" t="e">
        <f>VLOOKUP(O7,#REF!,2)</f>
        <v>#REF!</v>
      </c>
      <c r="AE7" s="3" t="e">
        <f>VLOOKUP(Q7,#REF!,2)</f>
        <v>#REF!</v>
      </c>
      <c r="AF7" s="3" t="e">
        <f>VLOOKUP(R7,#REF!,2)</f>
        <v>#REF!</v>
      </c>
      <c r="AG7" s="3" t="e">
        <f>VLOOKUP(S7,#REF!,2)</f>
        <v>#REF!</v>
      </c>
      <c r="AH7" s="3"/>
    </row>
    <row r="8" spans="1:35" x14ac:dyDescent="0.15">
      <c r="A8" s="5" t="s">
        <v>83</v>
      </c>
      <c r="B8" s="1" t="s">
        <v>197</v>
      </c>
      <c r="C8" s="51">
        <v>14.755333333333336</v>
      </c>
      <c r="D8" s="52">
        <v>13060</v>
      </c>
      <c r="E8" s="3">
        <v>14.561403508771932</v>
      </c>
      <c r="F8" s="1">
        <v>11400</v>
      </c>
      <c r="G8" s="53">
        <v>14250</v>
      </c>
      <c r="H8" s="53">
        <v>16530</v>
      </c>
      <c r="I8" s="3">
        <v>116210</v>
      </c>
      <c r="J8" s="3" t="s">
        <v>257</v>
      </c>
      <c r="K8" s="3">
        <v>109607</v>
      </c>
      <c r="L8" s="3">
        <v>109607</v>
      </c>
      <c r="M8" s="3">
        <v>109607</v>
      </c>
      <c r="N8" s="3">
        <v>109607</v>
      </c>
      <c r="O8" s="3">
        <v>113347</v>
      </c>
      <c r="Q8" s="3" t="s">
        <v>258</v>
      </c>
      <c r="R8" s="3" t="s">
        <v>258</v>
      </c>
      <c r="S8" s="3">
        <v>106386</v>
      </c>
      <c r="W8" s="3" t="e">
        <f>VLOOKUP(I8,#REF!,2)</f>
        <v>#REF!</v>
      </c>
      <c r="X8" s="3" t="e">
        <f>VLOOKUP(J8,#REF!,2)</f>
        <v>#REF!</v>
      </c>
      <c r="Y8" s="3" t="e">
        <f>VLOOKUP(K8,#REF!,2)</f>
        <v>#REF!</v>
      </c>
      <c r="Z8" s="3" t="e">
        <f>VLOOKUP(L8,#REF!,2)</f>
        <v>#REF!</v>
      </c>
      <c r="AA8" s="3" t="e">
        <f>VLOOKUP(M8,#REF!,2)</f>
        <v>#REF!</v>
      </c>
      <c r="AB8" s="3" t="e">
        <f>VLOOKUP(N8,#REF!,2)</f>
        <v>#REF!</v>
      </c>
      <c r="AC8" s="3" t="e">
        <f>VLOOKUP(O8,#REF!,2)</f>
        <v>#REF!</v>
      </c>
      <c r="AE8" s="3" t="e">
        <f>VLOOKUP(Q8,#REF!,2)</f>
        <v>#REF!</v>
      </c>
      <c r="AF8" s="3" t="e">
        <f>VLOOKUP(R8,#REF!,2)</f>
        <v>#REF!</v>
      </c>
      <c r="AG8" s="3" t="e">
        <f>VLOOKUP(S8,#REF!,2)</f>
        <v>#REF!</v>
      </c>
      <c r="AH8" s="3"/>
    </row>
    <row r="9" spans="1:35" x14ac:dyDescent="0.15">
      <c r="A9" s="5" t="s">
        <v>88</v>
      </c>
      <c r="B9" s="1" t="s">
        <v>198</v>
      </c>
      <c r="C9" s="51">
        <v>16.126533333333334</v>
      </c>
      <c r="D9" s="52">
        <v>14270</v>
      </c>
      <c r="E9" s="3">
        <v>0</v>
      </c>
      <c r="F9" s="1">
        <v>14270</v>
      </c>
      <c r="G9" s="53">
        <v>17837.5</v>
      </c>
      <c r="H9" s="53">
        <v>20691.5</v>
      </c>
      <c r="I9" s="3">
        <v>104342</v>
      </c>
      <c r="J9" s="3" t="s">
        <v>257</v>
      </c>
      <c r="K9" s="3">
        <v>109607</v>
      </c>
      <c r="L9" s="3">
        <v>109607</v>
      </c>
      <c r="M9" s="3">
        <v>109607</v>
      </c>
      <c r="N9" s="3">
        <v>109607</v>
      </c>
      <c r="O9" s="3">
        <v>113347</v>
      </c>
      <c r="Q9" s="3" t="s">
        <v>258</v>
      </c>
      <c r="R9" s="3" t="s">
        <v>258</v>
      </c>
      <c r="S9" s="3">
        <v>106392</v>
      </c>
      <c r="W9" s="3" t="e">
        <f>VLOOKUP(I9,#REF!,2)</f>
        <v>#REF!</v>
      </c>
      <c r="X9" s="3" t="e">
        <f>VLOOKUP(J9,#REF!,2)</f>
        <v>#REF!</v>
      </c>
      <c r="Y9" s="3" t="e">
        <f>VLOOKUP(K9,#REF!,2)</f>
        <v>#REF!</v>
      </c>
      <c r="Z9" s="3" t="e">
        <f>VLOOKUP(L9,#REF!,2)</f>
        <v>#REF!</v>
      </c>
      <c r="AA9" s="3" t="e">
        <f>VLOOKUP(M9,#REF!,2)</f>
        <v>#REF!</v>
      </c>
      <c r="AB9" s="3" t="e">
        <f>VLOOKUP(N9,#REF!,2)</f>
        <v>#REF!</v>
      </c>
      <c r="AC9" s="3" t="e">
        <f>VLOOKUP(O9,#REF!,2)</f>
        <v>#REF!</v>
      </c>
      <c r="AE9" s="3" t="e">
        <f>VLOOKUP(Q9,#REF!,2)</f>
        <v>#REF!</v>
      </c>
      <c r="AF9" s="3" t="e">
        <f>VLOOKUP(R9,#REF!,2)</f>
        <v>#REF!</v>
      </c>
      <c r="AG9" s="3" t="e">
        <f>VLOOKUP(S9,#REF!,2)</f>
        <v>#REF!</v>
      </c>
      <c r="AH9" s="3"/>
    </row>
    <row r="10" spans="1:35" x14ac:dyDescent="0.15">
      <c r="A10" s="5" t="s">
        <v>85</v>
      </c>
      <c r="B10" s="1" t="s">
        <v>30</v>
      </c>
      <c r="C10" s="51">
        <v>6.0942933333333329</v>
      </c>
      <c r="D10" s="52">
        <v>5400</v>
      </c>
      <c r="E10" s="3">
        <v>21.076233183856495</v>
      </c>
      <c r="F10" s="1">
        <v>4460</v>
      </c>
      <c r="G10" s="53">
        <v>5575</v>
      </c>
      <c r="H10" s="53">
        <v>6467</v>
      </c>
      <c r="I10" s="3">
        <v>116201</v>
      </c>
      <c r="O10" s="3">
        <v>113013</v>
      </c>
      <c r="Q10" s="3" t="s">
        <v>258</v>
      </c>
      <c r="R10" s="3" t="s">
        <v>258</v>
      </c>
      <c r="W10" s="3" t="e">
        <f>VLOOKUP(I10,#REF!,2)</f>
        <v>#REF!</v>
      </c>
      <c r="AC10" s="3" t="e">
        <f>VLOOKUP(O10,#REF!,2)</f>
        <v>#REF!</v>
      </c>
      <c r="AE10" s="3" t="e">
        <f>VLOOKUP(Q10,#REF!,2)</f>
        <v>#REF!</v>
      </c>
      <c r="AF10" s="3" t="e">
        <f>VLOOKUP(R10,#REF!,2)</f>
        <v>#REF!</v>
      </c>
      <c r="AH10" s="3"/>
    </row>
    <row r="11" spans="1:35" x14ac:dyDescent="0.15">
      <c r="A11" s="5" t="s">
        <v>142</v>
      </c>
      <c r="B11" s="1" t="s">
        <v>143</v>
      </c>
      <c r="C11" s="51">
        <v>7.5342933333333324</v>
      </c>
      <c r="D11" s="52">
        <v>6670</v>
      </c>
      <c r="E11" s="3">
        <v>43.440860215053753</v>
      </c>
      <c r="F11" s="1">
        <v>4650</v>
      </c>
      <c r="G11" s="55">
        <v>6670</v>
      </c>
      <c r="H11" s="55">
        <v>7800</v>
      </c>
      <c r="I11" s="3">
        <v>116219</v>
      </c>
      <c r="O11" s="3">
        <v>113013</v>
      </c>
      <c r="Q11" s="3" t="s">
        <v>258</v>
      </c>
      <c r="R11" s="3" t="s">
        <v>258</v>
      </c>
      <c r="W11" s="3" t="e">
        <f>VLOOKUP(I11,#REF!,2)</f>
        <v>#REF!</v>
      </c>
      <c r="AC11" s="3" t="e">
        <f>VLOOKUP(O11,#REF!,2)</f>
        <v>#REF!</v>
      </c>
      <c r="AE11" s="3" t="e">
        <f>VLOOKUP(Q11,#REF!,2)</f>
        <v>#REF!</v>
      </c>
      <c r="AF11" s="3" t="e">
        <f>VLOOKUP(R11,#REF!,2)</f>
        <v>#REF!</v>
      </c>
      <c r="AH11" s="3"/>
    </row>
    <row r="12" spans="1:35" x14ac:dyDescent="0.15">
      <c r="A12" s="5" t="s">
        <v>89</v>
      </c>
      <c r="B12" s="1" t="s">
        <v>43</v>
      </c>
      <c r="C12" s="51">
        <v>13.316293333333338</v>
      </c>
      <c r="D12" s="52">
        <v>11780</v>
      </c>
      <c r="E12" s="3">
        <v>16.288252714708797</v>
      </c>
      <c r="F12" s="1">
        <v>10130</v>
      </c>
      <c r="G12" s="53">
        <v>12662.5</v>
      </c>
      <c r="H12" s="53">
        <v>14688.5</v>
      </c>
      <c r="I12" s="3">
        <v>116210</v>
      </c>
      <c r="J12" s="3" t="s">
        <v>257</v>
      </c>
      <c r="K12" s="3">
        <v>109571</v>
      </c>
      <c r="L12" s="3">
        <v>109571</v>
      </c>
      <c r="M12" s="3">
        <v>109571</v>
      </c>
      <c r="N12" s="3">
        <v>109571</v>
      </c>
      <c r="O12" s="3">
        <v>113347</v>
      </c>
      <c r="P12" s="3">
        <v>113013</v>
      </c>
      <c r="Q12" s="3" t="s">
        <v>258</v>
      </c>
      <c r="R12" s="3" t="s">
        <v>258</v>
      </c>
      <c r="S12" s="3">
        <v>106386</v>
      </c>
      <c r="W12" s="3" t="e">
        <f>VLOOKUP(I12,#REF!,2)</f>
        <v>#REF!</v>
      </c>
      <c r="X12" s="3" t="e">
        <f>VLOOKUP(J12,#REF!,2)</f>
        <v>#REF!</v>
      </c>
      <c r="Y12" s="3" t="e">
        <f>VLOOKUP(K12,#REF!,2)</f>
        <v>#REF!</v>
      </c>
      <c r="Z12" s="3" t="e">
        <f>VLOOKUP(L12,#REF!,2)</f>
        <v>#REF!</v>
      </c>
      <c r="AA12" s="3" t="e">
        <f>VLOOKUP(M12,#REF!,2)</f>
        <v>#REF!</v>
      </c>
      <c r="AB12" s="3" t="e">
        <f>VLOOKUP(N12,#REF!,2)</f>
        <v>#REF!</v>
      </c>
      <c r="AC12" s="3" t="e">
        <f>VLOOKUP(O12,#REF!,2)</f>
        <v>#REF!</v>
      </c>
      <c r="AD12" s="3" t="e">
        <f>VLOOKUP(P12,#REF!,2)</f>
        <v>#REF!</v>
      </c>
      <c r="AE12" s="3" t="e">
        <f>VLOOKUP(Q12,#REF!,2)</f>
        <v>#REF!</v>
      </c>
      <c r="AF12" s="3" t="e">
        <f>VLOOKUP(R12,#REF!,2)</f>
        <v>#REF!</v>
      </c>
      <c r="AG12" s="3" t="e">
        <f>VLOOKUP(S12,#REF!,2)</f>
        <v>#REF!</v>
      </c>
      <c r="AH12" s="3"/>
    </row>
    <row r="13" spans="1:35" x14ac:dyDescent="0.15">
      <c r="A13" s="5" t="s">
        <v>90</v>
      </c>
      <c r="B13" s="1" t="s">
        <v>92</v>
      </c>
      <c r="C13" s="51">
        <v>14.056293333333336</v>
      </c>
      <c r="D13" s="52">
        <v>12440</v>
      </c>
      <c r="E13" s="3">
        <v>15.398886827458247</v>
      </c>
      <c r="F13" s="1">
        <v>10780</v>
      </c>
      <c r="G13" s="53">
        <v>13475</v>
      </c>
      <c r="H13" s="53">
        <v>15631</v>
      </c>
      <c r="I13" s="3">
        <v>116210</v>
      </c>
      <c r="J13" s="3" t="s">
        <v>257</v>
      </c>
      <c r="K13" s="3">
        <v>109672</v>
      </c>
      <c r="L13" s="3">
        <v>109672</v>
      </c>
      <c r="M13" s="3">
        <v>109672</v>
      </c>
      <c r="N13" s="3">
        <v>109672</v>
      </c>
      <c r="O13" s="3">
        <v>113347</v>
      </c>
      <c r="P13" s="3">
        <v>113013</v>
      </c>
      <c r="Q13" s="3" t="s">
        <v>258</v>
      </c>
      <c r="R13" s="3" t="s">
        <v>258</v>
      </c>
      <c r="S13" s="3">
        <v>106386</v>
      </c>
      <c r="W13" s="3" t="e">
        <f>VLOOKUP(I13,#REF!,2)</f>
        <v>#REF!</v>
      </c>
      <c r="X13" s="3" t="e">
        <f>VLOOKUP(J13,#REF!,2)</f>
        <v>#REF!</v>
      </c>
      <c r="Y13" s="3" t="e">
        <f>VLOOKUP(K13,#REF!,2)</f>
        <v>#REF!</v>
      </c>
      <c r="Z13" s="3" t="e">
        <f>VLOOKUP(L13,#REF!,2)</f>
        <v>#REF!</v>
      </c>
      <c r="AA13" s="3" t="e">
        <f>VLOOKUP(M13,#REF!,2)</f>
        <v>#REF!</v>
      </c>
      <c r="AB13" s="3" t="e">
        <f>VLOOKUP(N13,#REF!,2)</f>
        <v>#REF!</v>
      </c>
      <c r="AC13" s="3" t="e">
        <f>VLOOKUP(O13,#REF!,2)</f>
        <v>#REF!</v>
      </c>
      <c r="AD13" s="3" t="e">
        <f>VLOOKUP(P13,#REF!,2)</f>
        <v>#REF!</v>
      </c>
      <c r="AE13" s="3" t="e">
        <f>VLOOKUP(Q13,#REF!,2)</f>
        <v>#REF!</v>
      </c>
      <c r="AF13" s="3" t="e">
        <f>VLOOKUP(R13,#REF!,2)</f>
        <v>#REF!</v>
      </c>
      <c r="AG13" s="3" t="e">
        <f>VLOOKUP(S13,#REF!,2)</f>
        <v>#REF!</v>
      </c>
      <c r="AH13" s="3"/>
    </row>
    <row r="14" spans="1:35" x14ac:dyDescent="0.15">
      <c r="A14" s="5" t="s">
        <v>91</v>
      </c>
      <c r="B14" s="1" t="s">
        <v>93</v>
      </c>
      <c r="C14" s="51">
        <v>15.388293333333337</v>
      </c>
      <c r="D14" s="52">
        <v>13620</v>
      </c>
      <c r="E14" s="3">
        <v>13.879598662207361</v>
      </c>
      <c r="F14" s="1">
        <v>11960</v>
      </c>
      <c r="G14" s="53">
        <v>14950</v>
      </c>
      <c r="H14" s="53">
        <v>17342</v>
      </c>
      <c r="I14" s="3">
        <v>116210</v>
      </c>
      <c r="J14" s="3" t="s">
        <v>257</v>
      </c>
      <c r="K14" s="3">
        <v>109607</v>
      </c>
      <c r="L14" s="3">
        <v>109607</v>
      </c>
      <c r="M14" s="3">
        <v>109607</v>
      </c>
      <c r="N14" s="3">
        <v>109607</v>
      </c>
      <c r="O14" s="3">
        <v>113347</v>
      </c>
      <c r="P14" s="3">
        <v>113013</v>
      </c>
      <c r="Q14" s="3" t="s">
        <v>258</v>
      </c>
      <c r="R14" s="3" t="s">
        <v>258</v>
      </c>
      <c r="S14" s="3">
        <v>106386</v>
      </c>
      <c r="W14" s="3" t="e">
        <f>VLOOKUP(I14,#REF!,2)</f>
        <v>#REF!</v>
      </c>
      <c r="X14" s="3" t="e">
        <f>VLOOKUP(J14,#REF!,2)</f>
        <v>#REF!</v>
      </c>
      <c r="Y14" s="3" t="e">
        <f>VLOOKUP(K14,#REF!,2)</f>
        <v>#REF!</v>
      </c>
      <c r="Z14" s="3" t="e">
        <f>VLOOKUP(L14,#REF!,2)</f>
        <v>#REF!</v>
      </c>
      <c r="AA14" s="3" t="e">
        <f>VLOOKUP(M14,#REF!,2)</f>
        <v>#REF!</v>
      </c>
      <c r="AB14" s="3" t="e">
        <f>VLOOKUP(N14,#REF!,2)</f>
        <v>#REF!</v>
      </c>
      <c r="AC14" s="3" t="e">
        <f>VLOOKUP(O14,#REF!,2)</f>
        <v>#REF!</v>
      </c>
      <c r="AD14" s="3" t="e">
        <f>VLOOKUP(P14,#REF!,2)</f>
        <v>#REF!</v>
      </c>
      <c r="AE14" s="3" t="e">
        <f>VLOOKUP(Q14,#REF!,2)</f>
        <v>#REF!</v>
      </c>
      <c r="AF14" s="3" t="e">
        <f>VLOOKUP(R14,#REF!,2)</f>
        <v>#REF!</v>
      </c>
      <c r="AG14" s="3" t="e">
        <f>VLOOKUP(S14,#REF!,2)</f>
        <v>#REF!</v>
      </c>
      <c r="AH14" s="3"/>
    </row>
    <row r="15" spans="1:35" x14ac:dyDescent="0.15">
      <c r="A15" s="5" t="s">
        <v>199</v>
      </c>
      <c r="B15" s="1" t="s">
        <v>32</v>
      </c>
      <c r="C15" s="51">
        <v>13.621333333333336</v>
      </c>
      <c r="D15" s="52">
        <v>12050</v>
      </c>
      <c r="E15" s="3">
        <v>8.3633093525179891</v>
      </c>
      <c r="F15" s="1">
        <v>11120</v>
      </c>
      <c r="G15" s="53">
        <v>13900</v>
      </c>
      <c r="H15" s="53">
        <v>16124</v>
      </c>
      <c r="I15" s="3">
        <v>116201</v>
      </c>
      <c r="O15" s="3" t="s">
        <v>94</v>
      </c>
      <c r="Q15" s="3" t="s">
        <v>258</v>
      </c>
      <c r="R15" s="3" t="s">
        <v>258</v>
      </c>
      <c r="W15" s="3" t="e">
        <f>VLOOKUP(I15,#REF!,2)</f>
        <v>#REF!</v>
      </c>
      <c r="AC15" s="3" t="e">
        <f>VLOOKUP(O15,#REF!,2)</f>
        <v>#REF!</v>
      </c>
      <c r="AE15" s="3" t="e">
        <f>VLOOKUP(Q15,#REF!,2)</f>
        <v>#REF!</v>
      </c>
      <c r="AF15" s="3" t="e">
        <f>VLOOKUP(R15,#REF!,2)</f>
        <v>#REF!</v>
      </c>
      <c r="AH15" s="3"/>
    </row>
    <row r="16" spans="1:35" x14ac:dyDescent="0.15">
      <c r="A16" s="5" t="s">
        <v>200</v>
      </c>
      <c r="B16" s="1" t="s">
        <v>144</v>
      </c>
      <c r="C16" s="51">
        <v>10.123333333333335</v>
      </c>
      <c r="D16" s="52">
        <v>8960</v>
      </c>
      <c r="E16" s="3">
        <v>0</v>
      </c>
      <c r="F16" s="1">
        <v>8960</v>
      </c>
      <c r="G16" s="53">
        <v>11200</v>
      </c>
      <c r="H16" s="53">
        <v>12992</v>
      </c>
      <c r="I16" s="3">
        <v>116019</v>
      </c>
      <c r="O16" s="3" t="s">
        <v>94</v>
      </c>
      <c r="Q16" s="3" t="s">
        <v>258</v>
      </c>
      <c r="R16" s="3" t="s">
        <v>258</v>
      </c>
      <c r="W16" s="3" t="e">
        <f>VLOOKUP(I16,#REF!,2)</f>
        <v>#REF!</v>
      </c>
      <c r="AC16" s="3" t="e">
        <f>VLOOKUP(O16,#REF!,2)</f>
        <v>#REF!</v>
      </c>
      <c r="AE16" s="3" t="e">
        <f>VLOOKUP(Q16,#REF!,2)</f>
        <v>#REF!</v>
      </c>
      <c r="AF16" s="3" t="e">
        <f>VLOOKUP(R16,#REF!,2)</f>
        <v>#REF!</v>
      </c>
      <c r="AH16" s="3"/>
    </row>
    <row r="17" spans="1:34" x14ac:dyDescent="0.15">
      <c r="A17" s="5" t="s">
        <v>98</v>
      </c>
      <c r="B17" s="1" t="s">
        <v>22</v>
      </c>
      <c r="C17" s="51">
        <v>15.567333333333334</v>
      </c>
      <c r="D17" s="52">
        <v>13770</v>
      </c>
      <c r="E17" s="3">
        <v>13.613861386138604</v>
      </c>
      <c r="F17" s="1">
        <v>12120</v>
      </c>
      <c r="G17" s="53">
        <v>15150</v>
      </c>
      <c r="H17" s="53">
        <v>17574</v>
      </c>
      <c r="I17" s="3">
        <v>116210</v>
      </c>
      <c r="J17" s="3">
        <v>116211</v>
      </c>
      <c r="K17" s="3">
        <v>109571</v>
      </c>
      <c r="L17" s="3">
        <v>109571</v>
      </c>
      <c r="M17" s="3">
        <v>109571</v>
      </c>
      <c r="N17" s="3">
        <v>109571</v>
      </c>
      <c r="O17" s="3">
        <v>113348</v>
      </c>
      <c r="Q17" s="3" t="s">
        <v>258</v>
      </c>
      <c r="R17" s="3" t="s">
        <v>258</v>
      </c>
      <c r="S17" s="3">
        <v>106386</v>
      </c>
      <c r="W17" s="3" t="e">
        <f>VLOOKUP(I17,#REF!,2)</f>
        <v>#REF!</v>
      </c>
      <c r="X17" s="3" t="e">
        <f>VLOOKUP(J17,#REF!,2)</f>
        <v>#REF!</v>
      </c>
      <c r="Y17" s="3" t="e">
        <f>VLOOKUP(K17,#REF!,2)</f>
        <v>#REF!</v>
      </c>
      <c r="Z17" s="3" t="e">
        <f>VLOOKUP(L17,#REF!,2)</f>
        <v>#REF!</v>
      </c>
      <c r="AA17" s="3" t="e">
        <f>VLOOKUP(M17,#REF!,2)</f>
        <v>#REF!</v>
      </c>
      <c r="AB17" s="3" t="e">
        <f>VLOOKUP(N17,#REF!,2)</f>
        <v>#REF!</v>
      </c>
      <c r="AC17" s="3" t="e">
        <f>VLOOKUP(O17,#REF!,2)</f>
        <v>#REF!</v>
      </c>
      <c r="AE17" s="3" t="e">
        <f>VLOOKUP(Q17,#REF!,2)</f>
        <v>#REF!</v>
      </c>
      <c r="AF17" s="3" t="e">
        <f>VLOOKUP(R17,#REF!,2)</f>
        <v>#REF!</v>
      </c>
      <c r="AG17" s="3" t="e">
        <f>VLOOKUP(S17,#REF!,2)</f>
        <v>#REF!</v>
      </c>
      <c r="AH17" s="3"/>
    </row>
    <row r="18" spans="1:34" x14ac:dyDescent="0.15">
      <c r="A18" s="5" t="s">
        <v>99</v>
      </c>
      <c r="B18" s="1" t="s">
        <v>16</v>
      </c>
      <c r="C18" s="51">
        <v>16.307333333333336</v>
      </c>
      <c r="D18" s="52">
        <v>14430</v>
      </c>
      <c r="E18" s="3">
        <v>12.999216914643696</v>
      </c>
      <c r="F18" s="1">
        <v>12770</v>
      </c>
      <c r="G18" s="53">
        <v>15962.5</v>
      </c>
      <c r="H18" s="53">
        <v>18516.5</v>
      </c>
      <c r="I18" s="3">
        <v>116210</v>
      </c>
      <c r="J18" s="3">
        <v>116211</v>
      </c>
      <c r="K18" s="3">
        <v>109672</v>
      </c>
      <c r="L18" s="3">
        <v>109672</v>
      </c>
      <c r="M18" s="3">
        <v>109672</v>
      </c>
      <c r="N18" s="3">
        <v>109672</v>
      </c>
      <c r="O18" s="3">
        <v>113348</v>
      </c>
      <c r="Q18" s="3" t="s">
        <v>258</v>
      </c>
      <c r="R18" s="3" t="s">
        <v>258</v>
      </c>
      <c r="S18" s="3">
        <v>106386</v>
      </c>
      <c r="W18" s="3" t="e">
        <f>VLOOKUP(I18,#REF!,2)</f>
        <v>#REF!</v>
      </c>
      <c r="X18" s="3" t="e">
        <f>VLOOKUP(J18,#REF!,2)</f>
        <v>#REF!</v>
      </c>
      <c r="Y18" s="3" t="e">
        <f>VLOOKUP(K18,#REF!,2)</f>
        <v>#REF!</v>
      </c>
      <c r="Z18" s="3" t="e">
        <f>VLOOKUP(L18,#REF!,2)</f>
        <v>#REF!</v>
      </c>
      <c r="AA18" s="3" t="e">
        <f>VLOOKUP(M18,#REF!,2)</f>
        <v>#REF!</v>
      </c>
      <c r="AB18" s="3" t="e">
        <f>VLOOKUP(N18,#REF!,2)</f>
        <v>#REF!</v>
      </c>
      <c r="AC18" s="3" t="e">
        <f>VLOOKUP(O18,#REF!,2)</f>
        <v>#REF!</v>
      </c>
      <c r="AE18" s="3" t="e">
        <f>VLOOKUP(Q18,#REF!,2)</f>
        <v>#REF!</v>
      </c>
      <c r="AF18" s="3" t="e">
        <f>VLOOKUP(R18,#REF!,2)</f>
        <v>#REF!</v>
      </c>
      <c r="AG18" s="3" t="e">
        <f>VLOOKUP(S18,#REF!,2)</f>
        <v>#REF!</v>
      </c>
      <c r="AH18" s="3"/>
    </row>
    <row r="19" spans="1:34" x14ac:dyDescent="0.15">
      <c r="A19" s="5" t="s">
        <v>100</v>
      </c>
      <c r="B19" s="1" t="s">
        <v>12</v>
      </c>
      <c r="C19" s="51">
        <v>17.639333333333333</v>
      </c>
      <c r="D19" s="52">
        <v>15610</v>
      </c>
      <c r="E19" s="3">
        <v>11.899641577060937</v>
      </c>
      <c r="F19" s="1">
        <v>13950</v>
      </c>
      <c r="G19" s="53">
        <v>17437.5</v>
      </c>
      <c r="H19" s="53">
        <v>20227.5</v>
      </c>
      <c r="I19" s="3">
        <v>116210</v>
      </c>
      <c r="J19" s="3">
        <v>116211</v>
      </c>
      <c r="K19" s="3">
        <v>109607</v>
      </c>
      <c r="L19" s="3">
        <v>109607</v>
      </c>
      <c r="M19" s="3">
        <v>109607</v>
      </c>
      <c r="N19" s="3">
        <v>109607</v>
      </c>
      <c r="O19" s="3">
        <v>113348</v>
      </c>
      <c r="Q19" s="3" t="s">
        <v>258</v>
      </c>
      <c r="R19" s="3" t="s">
        <v>258</v>
      </c>
      <c r="S19" s="3">
        <v>106386</v>
      </c>
      <c r="W19" s="3" t="e">
        <f>VLOOKUP(I19,#REF!,2)</f>
        <v>#REF!</v>
      </c>
      <c r="X19" s="3" t="e">
        <f>VLOOKUP(J19,#REF!,2)</f>
        <v>#REF!</v>
      </c>
      <c r="Y19" s="3" t="e">
        <f>VLOOKUP(K19,#REF!,2)</f>
        <v>#REF!</v>
      </c>
      <c r="Z19" s="3" t="e">
        <f>VLOOKUP(L19,#REF!,2)</f>
        <v>#REF!</v>
      </c>
      <c r="AA19" s="3" t="e">
        <f>VLOOKUP(M19,#REF!,2)</f>
        <v>#REF!</v>
      </c>
      <c r="AB19" s="3" t="e">
        <f>VLOOKUP(N19,#REF!,2)</f>
        <v>#REF!</v>
      </c>
      <c r="AC19" s="3" t="e">
        <f>VLOOKUP(O19,#REF!,2)</f>
        <v>#REF!</v>
      </c>
      <c r="AE19" s="3" t="e">
        <f>VLOOKUP(Q19,#REF!,2)</f>
        <v>#REF!</v>
      </c>
      <c r="AF19" s="3" t="e">
        <f>VLOOKUP(R19,#REF!,2)</f>
        <v>#REF!</v>
      </c>
      <c r="AG19" s="3" t="e">
        <f>VLOOKUP(S19,#REF!,2)</f>
        <v>#REF!</v>
      </c>
      <c r="AH19" s="3"/>
    </row>
    <row r="20" spans="1:34" x14ac:dyDescent="0.15">
      <c r="A20" s="5" t="s">
        <v>101</v>
      </c>
      <c r="B20" s="1" t="s">
        <v>41</v>
      </c>
      <c r="C20" s="51">
        <v>22.717333333333329</v>
      </c>
      <c r="D20" s="52">
        <v>20100</v>
      </c>
      <c r="E20" s="3">
        <v>19.785458879618602</v>
      </c>
      <c r="F20" s="1">
        <v>16780</v>
      </c>
      <c r="G20" s="53">
        <v>20975</v>
      </c>
      <c r="H20" s="53">
        <v>24331</v>
      </c>
      <c r="I20" s="3">
        <v>116210</v>
      </c>
      <c r="J20" s="3">
        <v>116210</v>
      </c>
      <c r="K20" s="3">
        <v>109571</v>
      </c>
      <c r="L20" s="3">
        <v>109571</v>
      </c>
      <c r="M20" s="3">
        <v>109571</v>
      </c>
      <c r="N20" s="3">
        <v>109571</v>
      </c>
      <c r="O20" s="3">
        <v>113347</v>
      </c>
      <c r="P20" s="3" t="s">
        <v>94</v>
      </c>
      <c r="Q20" s="3" t="s">
        <v>258</v>
      </c>
      <c r="R20" s="3" t="s">
        <v>258</v>
      </c>
      <c r="S20" s="3">
        <v>106386</v>
      </c>
      <c r="W20" s="3" t="e">
        <f>VLOOKUP(I20,#REF!,2)</f>
        <v>#REF!</v>
      </c>
      <c r="X20" s="3" t="e">
        <f>VLOOKUP(J20,#REF!,2)</f>
        <v>#REF!</v>
      </c>
      <c r="Y20" s="3" t="e">
        <f>VLOOKUP(K20,#REF!,2)</f>
        <v>#REF!</v>
      </c>
      <c r="Z20" s="3" t="e">
        <f>VLOOKUP(L20,#REF!,2)</f>
        <v>#REF!</v>
      </c>
      <c r="AA20" s="3" t="e">
        <f>VLOOKUP(M20,#REF!,2)</f>
        <v>#REF!</v>
      </c>
      <c r="AB20" s="3" t="e">
        <f>VLOOKUP(N20,#REF!,2)</f>
        <v>#REF!</v>
      </c>
      <c r="AC20" s="3" t="e">
        <f>VLOOKUP(O20,#REF!,2)</f>
        <v>#REF!</v>
      </c>
      <c r="AD20" s="3" t="e">
        <f>VLOOKUP(P20,#REF!,2)</f>
        <v>#REF!</v>
      </c>
      <c r="AE20" s="3" t="e">
        <f>VLOOKUP(Q20,#REF!,2)</f>
        <v>#REF!</v>
      </c>
      <c r="AF20" s="3" t="e">
        <f>VLOOKUP(R20,#REF!,2)</f>
        <v>#REF!</v>
      </c>
      <c r="AG20" s="3" t="e">
        <f>VLOOKUP(S20,#REF!,2)</f>
        <v>#REF!</v>
      </c>
      <c r="AH20" s="3"/>
    </row>
    <row r="21" spans="1:34" x14ac:dyDescent="0.15">
      <c r="A21" s="5" t="s">
        <v>102</v>
      </c>
      <c r="B21" s="1" t="s">
        <v>201</v>
      </c>
      <c r="C21" s="51">
        <v>23.457333333333331</v>
      </c>
      <c r="D21" s="52">
        <v>20750</v>
      </c>
      <c r="E21" s="3">
        <v>18.979357798165132</v>
      </c>
      <c r="F21" s="1">
        <v>17440</v>
      </c>
      <c r="G21" s="53">
        <v>21800</v>
      </c>
      <c r="H21" s="53">
        <v>25288</v>
      </c>
      <c r="I21" s="3">
        <v>116210</v>
      </c>
      <c r="J21" s="3">
        <v>116210</v>
      </c>
      <c r="K21" s="3">
        <v>109672</v>
      </c>
      <c r="L21" s="3">
        <v>109672</v>
      </c>
      <c r="M21" s="3">
        <v>109672</v>
      </c>
      <c r="N21" s="3">
        <v>109672</v>
      </c>
      <c r="O21" s="3">
        <v>113347</v>
      </c>
      <c r="P21" s="3" t="s">
        <v>94</v>
      </c>
      <c r="Q21" s="3" t="s">
        <v>258</v>
      </c>
      <c r="R21" s="3" t="s">
        <v>258</v>
      </c>
      <c r="S21" s="3">
        <v>106386</v>
      </c>
      <c r="W21" s="3" t="e">
        <f>VLOOKUP(I21,#REF!,2)</f>
        <v>#REF!</v>
      </c>
      <c r="X21" s="3" t="e">
        <f>VLOOKUP(J21,#REF!,2)</f>
        <v>#REF!</v>
      </c>
      <c r="Y21" s="3" t="e">
        <f>VLOOKUP(K21,#REF!,2)</f>
        <v>#REF!</v>
      </c>
      <c r="Z21" s="3" t="e">
        <f>VLOOKUP(L21,#REF!,2)</f>
        <v>#REF!</v>
      </c>
      <c r="AA21" s="3" t="e">
        <f>VLOOKUP(M21,#REF!,2)</f>
        <v>#REF!</v>
      </c>
      <c r="AB21" s="3" t="e">
        <f>VLOOKUP(N21,#REF!,2)</f>
        <v>#REF!</v>
      </c>
      <c r="AC21" s="3" t="e">
        <f>VLOOKUP(O21,#REF!,2)</f>
        <v>#REF!</v>
      </c>
      <c r="AD21" s="3" t="e">
        <f>VLOOKUP(P21,#REF!,2)</f>
        <v>#REF!</v>
      </c>
      <c r="AE21" s="3" t="e">
        <f>VLOOKUP(Q21,#REF!,2)</f>
        <v>#REF!</v>
      </c>
      <c r="AF21" s="3" t="e">
        <f>VLOOKUP(R21,#REF!,2)</f>
        <v>#REF!</v>
      </c>
      <c r="AG21" s="3" t="e">
        <f>VLOOKUP(S21,#REF!,2)</f>
        <v>#REF!</v>
      </c>
      <c r="AH21" s="3"/>
    </row>
    <row r="22" spans="1:34" x14ac:dyDescent="0.15">
      <c r="A22" s="5" t="s">
        <v>103</v>
      </c>
      <c r="B22" s="1" t="s">
        <v>202</v>
      </c>
      <c r="C22" s="51">
        <v>24.789333333333332</v>
      </c>
      <c r="D22" s="52">
        <v>21930</v>
      </c>
      <c r="E22" s="3">
        <v>17.776584317937694</v>
      </c>
      <c r="F22" s="1">
        <v>18620</v>
      </c>
      <c r="G22" s="53">
        <v>23275</v>
      </c>
      <c r="H22" s="53">
        <v>26999</v>
      </c>
      <c r="I22" s="3">
        <v>116210</v>
      </c>
      <c r="J22" s="3">
        <v>116210</v>
      </c>
      <c r="K22" s="3">
        <v>109607</v>
      </c>
      <c r="L22" s="3">
        <v>109607</v>
      </c>
      <c r="M22" s="3">
        <v>109607</v>
      </c>
      <c r="N22" s="3">
        <v>109607</v>
      </c>
      <c r="O22" s="3">
        <v>113347</v>
      </c>
      <c r="P22" s="3" t="s">
        <v>94</v>
      </c>
      <c r="Q22" s="3" t="s">
        <v>258</v>
      </c>
      <c r="R22" s="3" t="s">
        <v>258</v>
      </c>
      <c r="S22" s="3">
        <v>106386</v>
      </c>
      <c r="W22" s="3" t="e">
        <f>VLOOKUP(I22,#REF!,2)</f>
        <v>#REF!</v>
      </c>
      <c r="X22" s="3" t="e">
        <f>VLOOKUP(J22,#REF!,2)</f>
        <v>#REF!</v>
      </c>
      <c r="Y22" s="3" t="e">
        <f>VLOOKUP(K22,#REF!,2)</f>
        <v>#REF!</v>
      </c>
      <c r="Z22" s="3" t="e">
        <f>VLOOKUP(L22,#REF!,2)</f>
        <v>#REF!</v>
      </c>
      <c r="AA22" s="3" t="e">
        <f>VLOOKUP(M22,#REF!,2)</f>
        <v>#REF!</v>
      </c>
      <c r="AB22" s="3" t="e">
        <f>VLOOKUP(N22,#REF!,2)</f>
        <v>#REF!</v>
      </c>
      <c r="AC22" s="3" t="e">
        <f>VLOOKUP(O22,#REF!,2)</f>
        <v>#REF!</v>
      </c>
      <c r="AD22" s="3" t="e">
        <f>VLOOKUP(P22,#REF!,2)</f>
        <v>#REF!</v>
      </c>
      <c r="AE22" s="3" t="e">
        <f>VLOOKUP(Q22,#REF!,2)</f>
        <v>#REF!</v>
      </c>
      <c r="AF22" s="3" t="e">
        <f>VLOOKUP(R22,#REF!,2)</f>
        <v>#REF!</v>
      </c>
      <c r="AG22" s="3" t="e">
        <f>VLOOKUP(S22,#REF!,2)</f>
        <v>#REF!</v>
      </c>
      <c r="AH22" s="3"/>
    </row>
    <row r="23" spans="1:34" x14ac:dyDescent="0.15">
      <c r="A23" s="5" t="s">
        <v>104</v>
      </c>
      <c r="B23" s="1" t="s">
        <v>23</v>
      </c>
      <c r="C23" s="51">
        <v>16.200293333333335</v>
      </c>
      <c r="D23" s="52">
        <v>14330</v>
      </c>
      <c r="E23" s="3">
        <v>13.012618296529975</v>
      </c>
      <c r="F23" s="1">
        <v>12680</v>
      </c>
      <c r="G23" s="53">
        <v>15850</v>
      </c>
      <c r="H23" s="53">
        <v>18386</v>
      </c>
      <c r="I23" s="3">
        <v>116210</v>
      </c>
      <c r="J23" s="3">
        <v>116211</v>
      </c>
      <c r="K23" s="3">
        <v>109571</v>
      </c>
      <c r="L23" s="3">
        <v>109571</v>
      </c>
      <c r="M23" s="3">
        <v>109571</v>
      </c>
      <c r="N23" s="3">
        <v>109571</v>
      </c>
      <c r="O23" s="3">
        <v>113348</v>
      </c>
      <c r="P23" s="3">
        <v>113013</v>
      </c>
      <c r="Q23" s="3" t="s">
        <v>258</v>
      </c>
      <c r="R23" s="3" t="s">
        <v>258</v>
      </c>
      <c r="S23" s="3">
        <v>106386</v>
      </c>
      <c r="W23" s="3" t="e">
        <f>VLOOKUP(I23,#REF!,2)</f>
        <v>#REF!</v>
      </c>
      <c r="X23" s="3" t="e">
        <f>VLOOKUP(J23,#REF!,2)</f>
        <v>#REF!</v>
      </c>
      <c r="Y23" s="3" t="e">
        <f>VLOOKUP(K23,#REF!,2)</f>
        <v>#REF!</v>
      </c>
      <c r="Z23" s="3" t="e">
        <f>VLOOKUP(L23,#REF!,2)</f>
        <v>#REF!</v>
      </c>
      <c r="AA23" s="3" t="e">
        <f>VLOOKUP(M23,#REF!,2)</f>
        <v>#REF!</v>
      </c>
      <c r="AB23" s="3" t="e">
        <f>VLOOKUP(N23,#REF!,2)</f>
        <v>#REF!</v>
      </c>
      <c r="AC23" s="3" t="e">
        <f>VLOOKUP(O23,#REF!,2)</f>
        <v>#REF!</v>
      </c>
      <c r="AD23" s="3" t="e">
        <f>VLOOKUP(P23,#REF!,2)</f>
        <v>#REF!</v>
      </c>
      <c r="AE23" s="3" t="e">
        <f>VLOOKUP(Q23,#REF!,2)</f>
        <v>#REF!</v>
      </c>
      <c r="AF23" s="3" t="e">
        <f>VLOOKUP(R23,#REF!,2)</f>
        <v>#REF!</v>
      </c>
      <c r="AG23" s="3" t="e">
        <f>VLOOKUP(S23,#REF!,2)</f>
        <v>#REF!</v>
      </c>
      <c r="AH23" s="3"/>
    </row>
    <row r="24" spans="1:34" x14ac:dyDescent="0.15">
      <c r="A24" s="5" t="s">
        <v>105</v>
      </c>
      <c r="B24" s="1" t="s">
        <v>13</v>
      </c>
      <c r="C24" s="51">
        <v>16.940293333333337</v>
      </c>
      <c r="D24" s="52">
        <v>14990</v>
      </c>
      <c r="E24" s="3">
        <v>12.453113278319572</v>
      </c>
      <c r="F24" s="1">
        <v>13330</v>
      </c>
      <c r="G24" s="53">
        <v>16662.5</v>
      </c>
      <c r="H24" s="53">
        <v>19328.5</v>
      </c>
      <c r="I24" s="3">
        <v>116210</v>
      </c>
      <c r="J24" s="3">
        <v>116211</v>
      </c>
      <c r="K24" s="3">
        <v>109672</v>
      </c>
      <c r="L24" s="3">
        <v>109672</v>
      </c>
      <c r="M24" s="3">
        <v>109672</v>
      </c>
      <c r="N24" s="3">
        <v>109672</v>
      </c>
      <c r="O24" s="3">
        <v>113348</v>
      </c>
      <c r="P24" s="3">
        <v>113013</v>
      </c>
      <c r="Q24" s="3" t="s">
        <v>258</v>
      </c>
      <c r="R24" s="3" t="s">
        <v>258</v>
      </c>
      <c r="S24" s="3">
        <v>106386</v>
      </c>
      <c r="W24" s="3" t="e">
        <f>VLOOKUP(I24,#REF!,2)</f>
        <v>#REF!</v>
      </c>
      <c r="X24" s="3" t="e">
        <f>VLOOKUP(J24,#REF!,2)</f>
        <v>#REF!</v>
      </c>
      <c r="Y24" s="3" t="e">
        <f>VLOOKUP(K24,#REF!,2)</f>
        <v>#REF!</v>
      </c>
      <c r="Z24" s="3" t="e">
        <f>VLOOKUP(L24,#REF!,2)</f>
        <v>#REF!</v>
      </c>
      <c r="AA24" s="3" t="e">
        <f>VLOOKUP(M24,#REF!,2)</f>
        <v>#REF!</v>
      </c>
      <c r="AB24" s="3" t="e">
        <f>VLOOKUP(N24,#REF!,2)</f>
        <v>#REF!</v>
      </c>
      <c r="AC24" s="3" t="e">
        <f>VLOOKUP(O24,#REF!,2)</f>
        <v>#REF!</v>
      </c>
      <c r="AD24" s="3" t="e">
        <f>VLOOKUP(P24,#REF!,2)</f>
        <v>#REF!</v>
      </c>
      <c r="AE24" s="3" t="e">
        <f>VLOOKUP(Q24,#REF!,2)</f>
        <v>#REF!</v>
      </c>
      <c r="AF24" s="3" t="e">
        <f>VLOOKUP(R24,#REF!,2)</f>
        <v>#REF!</v>
      </c>
      <c r="AG24" s="3" t="e">
        <f>VLOOKUP(S24,#REF!,2)</f>
        <v>#REF!</v>
      </c>
      <c r="AH24" s="3"/>
    </row>
    <row r="25" spans="1:34" x14ac:dyDescent="0.15">
      <c r="A25" s="5" t="s">
        <v>106</v>
      </c>
      <c r="B25" s="1" t="s">
        <v>11</v>
      </c>
      <c r="C25" s="51">
        <v>18.272293333333334</v>
      </c>
      <c r="D25" s="52">
        <v>16170</v>
      </c>
      <c r="E25" s="3">
        <v>11.440385940730536</v>
      </c>
      <c r="F25" s="1">
        <v>14510</v>
      </c>
      <c r="G25" s="53">
        <v>18137.5</v>
      </c>
      <c r="H25" s="53">
        <v>21039.5</v>
      </c>
      <c r="I25" s="3">
        <v>116210</v>
      </c>
      <c r="J25" s="3">
        <v>116211</v>
      </c>
      <c r="K25" s="3">
        <v>109607</v>
      </c>
      <c r="L25" s="3">
        <v>109607</v>
      </c>
      <c r="M25" s="3">
        <v>109607</v>
      </c>
      <c r="N25" s="3">
        <v>109607</v>
      </c>
      <c r="O25" s="3">
        <v>113348</v>
      </c>
      <c r="P25" s="3">
        <v>113013</v>
      </c>
      <c r="Q25" s="3" t="s">
        <v>258</v>
      </c>
      <c r="R25" s="3" t="s">
        <v>258</v>
      </c>
      <c r="S25" s="3">
        <v>106386</v>
      </c>
      <c r="W25" s="3" t="e">
        <f>VLOOKUP(I25,#REF!,2)</f>
        <v>#REF!</v>
      </c>
      <c r="X25" s="3" t="e">
        <f>VLOOKUP(J25,#REF!,2)</f>
        <v>#REF!</v>
      </c>
      <c r="Y25" s="3" t="e">
        <f>VLOOKUP(K25,#REF!,2)</f>
        <v>#REF!</v>
      </c>
      <c r="Z25" s="3" t="e">
        <f>VLOOKUP(L25,#REF!,2)</f>
        <v>#REF!</v>
      </c>
      <c r="AA25" s="3" t="e">
        <f>VLOOKUP(M25,#REF!,2)</f>
        <v>#REF!</v>
      </c>
      <c r="AB25" s="3" t="e">
        <f>VLOOKUP(N25,#REF!,2)</f>
        <v>#REF!</v>
      </c>
      <c r="AC25" s="3" t="e">
        <f>VLOOKUP(O25,#REF!,2)</f>
        <v>#REF!</v>
      </c>
      <c r="AD25" s="3" t="e">
        <f>VLOOKUP(P25,#REF!,2)</f>
        <v>#REF!</v>
      </c>
      <c r="AE25" s="3" t="e">
        <f>VLOOKUP(Q25,#REF!,2)</f>
        <v>#REF!</v>
      </c>
      <c r="AF25" s="3" t="e">
        <f>VLOOKUP(R25,#REF!,2)</f>
        <v>#REF!</v>
      </c>
      <c r="AG25" s="3" t="e">
        <f>VLOOKUP(S25,#REF!,2)</f>
        <v>#REF!</v>
      </c>
      <c r="AH25" s="3"/>
    </row>
    <row r="26" spans="1:34" x14ac:dyDescent="0.15">
      <c r="A26" s="5" t="s">
        <v>108</v>
      </c>
      <c r="B26" s="1" t="s">
        <v>31</v>
      </c>
      <c r="C26" s="51">
        <v>12.101133333333335</v>
      </c>
      <c r="D26" s="52">
        <v>10710</v>
      </c>
      <c r="E26" s="3">
        <v>10.984455958549223</v>
      </c>
      <c r="F26" s="1">
        <v>9650</v>
      </c>
      <c r="G26" s="53">
        <v>12062.5</v>
      </c>
      <c r="H26" s="53">
        <v>13992.5</v>
      </c>
      <c r="I26" s="3">
        <v>116202</v>
      </c>
      <c r="K26" s="3">
        <v>109451</v>
      </c>
      <c r="L26" s="3">
        <v>109451</v>
      </c>
      <c r="O26" s="3" t="s">
        <v>95</v>
      </c>
      <c r="Q26" s="3" t="s">
        <v>258</v>
      </c>
      <c r="R26" s="3" t="s">
        <v>258</v>
      </c>
      <c r="W26" s="3" t="e">
        <f>VLOOKUP(I26,#REF!,2)</f>
        <v>#REF!</v>
      </c>
      <c r="Y26" s="3" t="e">
        <f>VLOOKUP(K26,#REF!,2)</f>
        <v>#REF!</v>
      </c>
      <c r="Z26" s="3" t="e">
        <f>VLOOKUP(L26,#REF!,2)</f>
        <v>#REF!</v>
      </c>
      <c r="AC26" s="3" t="e">
        <f>VLOOKUP(O26,#REF!,2)</f>
        <v>#REF!</v>
      </c>
      <c r="AE26" s="3" t="e">
        <f>VLOOKUP(Q26,#REF!,2)</f>
        <v>#REF!</v>
      </c>
      <c r="AF26" s="3" t="e">
        <f>VLOOKUP(R26,#REF!,2)</f>
        <v>#REF!</v>
      </c>
      <c r="AH26" s="3"/>
    </row>
    <row r="27" spans="1:34" x14ac:dyDescent="0.15">
      <c r="A27" s="5" t="s">
        <v>111</v>
      </c>
      <c r="B27" s="1" t="s">
        <v>25</v>
      </c>
      <c r="C27" s="51">
        <v>23.727333333333331</v>
      </c>
      <c r="D27" s="52">
        <v>20990</v>
      </c>
      <c r="E27" s="3">
        <v>8.5876875323331667</v>
      </c>
      <c r="F27" s="1">
        <v>19330</v>
      </c>
      <c r="G27" s="53">
        <v>24162.5</v>
      </c>
      <c r="H27" s="53">
        <v>28028.5</v>
      </c>
      <c r="I27" s="3">
        <v>116210</v>
      </c>
      <c r="J27" s="3">
        <v>116211</v>
      </c>
      <c r="K27" s="3">
        <v>109571</v>
      </c>
      <c r="L27" s="3">
        <v>109571</v>
      </c>
      <c r="M27" s="3">
        <v>109571</v>
      </c>
      <c r="N27" s="3">
        <v>109571</v>
      </c>
      <c r="O27" s="3">
        <v>113348</v>
      </c>
      <c r="P27" s="3" t="s">
        <v>94</v>
      </c>
      <c r="Q27" s="3" t="s">
        <v>258</v>
      </c>
      <c r="R27" s="3" t="s">
        <v>258</v>
      </c>
      <c r="S27" s="3">
        <v>106386</v>
      </c>
      <c r="W27" s="3" t="e">
        <f>VLOOKUP(I27,#REF!,2)</f>
        <v>#REF!</v>
      </c>
      <c r="X27" s="3" t="e">
        <f>VLOOKUP(J27,#REF!,2)</f>
        <v>#REF!</v>
      </c>
      <c r="Y27" s="3" t="e">
        <f>VLOOKUP(K27,#REF!,2)</f>
        <v>#REF!</v>
      </c>
      <c r="Z27" s="3" t="e">
        <f>VLOOKUP(L27,#REF!,2)</f>
        <v>#REF!</v>
      </c>
      <c r="AA27" s="3" t="e">
        <f>VLOOKUP(M27,#REF!,2)</f>
        <v>#REF!</v>
      </c>
      <c r="AB27" s="3" t="e">
        <f>VLOOKUP(N27,#REF!,2)</f>
        <v>#REF!</v>
      </c>
      <c r="AC27" s="3" t="e">
        <f>VLOOKUP(O27,#REF!,2)</f>
        <v>#REF!</v>
      </c>
      <c r="AD27" s="3" t="e">
        <f>VLOOKUP(P27,#REF!,2)</f>
        <v>#REF!</v>
      </c>
      <c r="AE27" s="3" t="e">
        <f>VLOOKUP(Q27,#REF!,2)</f>
        <v>#REF!</v>
      </c>
      <c r="AF27" s="3" t="e">
        <f>VLOOKUP(R27,#REF!,2)</f>
        <v>#REF!</v>
      </c>
      <c r="AG27" s="3" t="e">
        <f>VLOOKUP(S27,#REF!,2)</f>
        <v>#REF!</v>
      </c>
      <c r="AH27" s="3"/>
    </row>
    <row r="28" spans="1:34" x14ac:dyDescent="0.15">
      <c r="A28" s="5" t="s">
        <v>112</v>
      </c>
      <c r="B28" s="1" t="s">
        <v>14</v>
      </c>
      <c r="C28" s="51">
        <v>24.467333333333332</v>
      </c>
      <c r="D28" s="52">
        <v>21650</v>
      </c>
      <c r="E28" s="3">
        <v>8.3041520760380294</v>
      </c>
      <c r="F28" s="1">
        <v>19990</v>
      </c>
      <c r="G28" s="53">
        <v>24987.5</v>
      </c>
      <c r="H28" s="53">
        <v>28985.5</v>
      </c>
      <c r="I28" s="3">
        <v>116210</v>
      </c>
      <c r="J28" s="3">
        <v>116211</v>
      </c>
      <c r="K28" s="3">
        <v>109672</v>
      </c>
      <c r="L28" s="3">
        <v>109672</v>
      </c>
      <c r="M28" s="3">
        <v>109672</v>
      </c>
      <c r="N28" s="3">
        <v>109672</v>
      </c>
      <c r="O28" s="3">
        <v>113348</v>
      </c>
      <c r="P28" s="3" t="s">
        <v>94</v>
      </c>
      <c r="Q28" s="3" t="s">
        <v>258</v>
      </c>
      <c r="R28" s="3" t="s">
        <v>258</v>
      </c>
      <c r="S28" s="3">
        <v>106386</v>
      </c>
      <c r="W28" s="3" t="e">
        <f>VLOOKUP(I28,#REF!,2)</f>
        <v>#REF!</v>
      </c>
      <c r="X28" s="3" t="e">
        <f>VLOOKUP(J28,#REF!,2)</f>
        <v>#REF!</v>
      </c>
      <c r="Y28" s="3" t="e">
        <f>VLOOKUP(K28,#REF!,2)</f>
        <v>#REF!</v>
      </c>
      <c r="Z28" s="3" t="e">
        <f>VLOOKUP(L28,#REF!,2)</f>
        <v>#REF!</v>
      </c>
      <c r="AA28" s="3" t="e">
        <f>VLOOKUP(M28,#REF!,2)</f>
        <v>#REF!</v>
      </c>
      <c r="AB28" s="3" t="e">
        <f>VLOOKUP(N28,#REF!,2)</f>
        <v>#REF!</v>
      </c>
      <c r="AC28" s="3" t="e">
        <f>VLOOKUP(O28,#REF!,2)</f>
        <v>#REF!</v>
      </c>
      <c r="AD28" s="3" t="e">
        <f>VLOOKUP(P28,#REF!,2)</f>
        <v>#REF!</v>
      </c>
      <c r="AE28" s="3" t="e">
        <f>VLOOKUP(Q28,#REF!,2)</f>
        <v>#REF!</v>
      </c>
      <c r="AF28" s="3" t="e">
        <f>VLOOKUP(R28,#REF!,2)</f>
        <v>#REF!</v>
      </c>
      <c r="AG28" s="3" t="e">
        <f>VLOOKUP(S28,#REF!,2)</f>
        <v>#REF!</v>
      </c>
      <c r="AH28" s="3"/>
    </row>
    <row r="29" spans="1:34" x14ac:dyDescent="0.15">
      <c r="A29" s="5" t="s">
        <v>113</v>
      </c>
      <c r="B29" s="1" t="s">
        <v>10</v>
      </c>
      <c r="C29" s="51">
        <v>25.799333333333333</v>
      </c>
      <c r="D29" s="52">
        <v>22820</v>
      </c>
      <c r="E29" s="3">
        <v>7.7940481813887574</v>
      </c>
      <c r="F29" s="1">
        <v>21170</v>
      </c>
      <c r="G29" s="53">
        <v>26462.5</v>
      </c>
      <c r="H29" s="53">
        <v>30696.5</v>
      </c>
      <c r="I29" s="3">
        <v>116210</v>
      </c>
      <c r="J29" s="3">
        <v>116211</v>
      </c>
      <c r="K29" s="3">
        <v>109607</v>
      </c>
      <c r="L29" s="3">
        <v>109607</v>
      </c>
      <c r="M29" s="3">
        <v>109607</v>
      </c>
      <c r="N29" s="3">
        <v>109607</v>
      </c>
      <c r="O29" s="3">
        <v>113348</v>
      </c>
      <c r="P29" s="3" t="s">
        <v>94</v>
      </c>
      <c r="Q29" s="3" t="s">
        <v>258</v>
      </c>
      <c r="R29" s="3" t="s">
        <v>258</v>
      </c>
      <c r="S29" s="3">
        <v>106386</v>
      </c>
      <c r="W29" s="3" t="e">
        <f>VLOOKUP(I29,#REF!,2)</f>
        <v>#REF!</v>
      </c>
      <c r="X29" s="3" t="e">
        <f>VLOOKUP(J29,#REF!,2)</f>
        <v>#REF!</v>
      </c>
      <c r="Y29" s="3" t="e">
        <f>VLOOKUP(K29,#REF!,2)</f>
        <v>#REF!</v>
      </c>
      <c r="Z29" s="3" t="e">
        <f>VLOOKUP(L29,#REF!,2)</f>
        <v>#REF!</v>
      </c>
      <c r="AA29" s="3" t="e">
        <f>VLOOKUP(M29,#REF!,2)</f>
        <v>#REF!</v>
      </c>
      <c r="AB29" s="3" t="e">
        <f>VLOOKUP(N29,#REF!,2)</f>
        <v>#REF!</v>
      </c>
      <c r="AC29" s="3" t="e">
        <f>VLOOKUP(O29,#REF!,2)</f>
        <v>#REF!</v>
      </c>
      <c r="AD29" s="3" t="e">
        <f>VLOOKUP(P29,#REF!,2)</f>
        <v>#REF!</v>
      </c>
      <c r="AE29" s="3" t="e">
        <f>VLOOKUP(Q29,#REF!,2)</f>
        <v>#REF!</v>
      </c>
      <c r="AF29" s="3" t="e">
        <f>VLOOKUP(R29,#REF!,2)</f>
        <v>#REF!</v>
      </c>
      <c r="AG29" s="3" t="e">
        <f>VLOOKUP(S29,#REF!,2)</f>
        <v>#REF!</v>
      </c>
      <c r="AH29" s="3"/>
    </row>
    <row r="30" spans="1:34" x14ac:dyDescent="0.15">
      <c r="A30" s="5" t="s">
        <v>115</v>
      </c>
      <c r="B30" s="1" t="s">
        <v>40</v>
      </c>
      <c r="C30" s="51">
        <v>10.248533333333334</v>
      </c>
      <c r="D30" s="52">
        <v>9070</v>
      </c>
      <c r="E30" s="3">
        <v>28.47025495750708</v>
      </c>
      <c r="F30" s="1">
        <v>7060</v>
      </c>
      <c r="G30" s="55">
        <v>9070</v>
      </c>
      <c r="H30" s="55">
        <v>10400</v>
      </c>
      <c r="I30" s="3">
        <v>116207</v>
      </c>
      <c r="K30" s="3">
        <v>109451</v>
      </c>
      <c r="L30" s="3">
        <v>109451</v>
      </c>
      <c r="O30" s="3" t="s">
        <v>96</v>
      </c>
      <c r="Q30" s="3" t="s">
        <v>258</v>
      </c>
      <c r="R30" s="3" t="s">
        <v>258</v>
      </c>
      <c r="W30" s="3" t="e">
        <f>VLOOKUP(I30,#REF!,2)</f>
        <v>#REF!</v>
      </c>
      <c r="Y30" s="3" t="e">
        <f>VLOOKUP(K30,#REF!,2)</f>
        <v>#REF!</v>
      </c>
      <c r="Z30" s="3" t="e">
        <f>VLOOKUP(L30,#REF!,2)</f>
        <v>#REF!</v>
      </c>
      <c r="AC30" s="3" t="e">
        <f>VLOOKUP(O30,#REF!,2)</f>
        <v>#REF!</v>
      </c>
      <c r="AE30" s="3" t="e">
        <f>VLOOKUP(Q30,#REF!,2)</f>
        <v>#REF!</v>
      </c>
      <c r="AF30" s="3" t="e">
        <f>VLOOKUP(R30,#REF!,2)</f>
        <v>#REF!</v>
      </c>
      <c r="AH30" s="3"/>
    </row>
    <row r="31" spans="1:34" x14ac:dyDescent="0.15">
      <c r="A31" s="5" t="s">
        <v>116</v>
      </c>
      <c r="B31" s="1" t="s">
        <v>29</v>
      </c>
      <c r="C31" s="51">
        <v>13.663133333333334</v>
      </c>
      <c r="D31" s="52">
        <v>12090</v>
      </c>
      <c r="E31" s="3">
        <v>9.6101541251133238</v>
      </c>
      <c r="F31" s="1">
        <v>11030</v>
      </c>
      <c r="G31" s="53">
        <v>13787.5</v>
      </c>
      <c r="H31" s="53">
        <v>15993.5</v>
      </c>
      <c r="I31" s="3">
        <v>116202</v>
      </c>
      <c r="K31" s="3">
        <v>109451</v>
      </c>
      <c r="L31" s="3">
        <v>109451</v>
      </c>
      <c r="O31" s="3" t="s">
        <v>97</v>
      </c>
      <c r="Q31" s="3" t="s">
        <v>258</v>
      </c>
      <c r="R31" s="3" t="s">
        <v>258</v>
      </c>
      <c r="W31" s="3" t="e">
        <f>VLOOKUP(I31,#REF!,2)</f>
        <v>#REF!</v>
      </c>
      <c r="Y31" s="3" t="e">
        <f>VLOOKUP(K31,#REF!,2)</f>
        <v>#REF!</v>
      </c>
      <c r="Z31" s="3" t="e">
        <f>VLOOKUP(L31,#REF!,2)</f>
        <v>#REF!</v>
      </c>
      <c r="AC31" s="3" t="e">
        <f>VLOOKUP(O31,#REF!,2)</f>
        <v>#REF!</v>
      </c>
      <c r="AE31" s="3" t="e">
        <f>VLOOKUP(Q31,#REF!,2)</f>
        <v>#REF!</v>
      </c>
      <c r="AF31" s="3" t="e">
        <f>VLOOKUP(R31,#REF!,2)</f>
        <v>#REF!</v>
      </c>
      <c r="AH31" s="3"/>
    </row>
    <row r="32" spans="1:34" x14ac:dyDescent="0.15">
      <c r="A32" s="5" t="s">
        <v>117</v>
      </c>
      <c r="B32" s="1" t="s">
        <v>118</v>
      </c>
      <c r="C32" s="51">
        <v>21.816333333333333</v>
      </c>
      <c r="D32" s="52">
        <v>19300</v>
      </c>
      <c r="E32" s="3">
        <v>9.4104308390022595</v>
      </c>
      <c r="F32" s="1">
        <v>17640</v>
      </c>
      <c r="G32" s="53">
        <v>22050</v>
      </c>
      <c r="H32" s="53">
        <v>25578</v>
      </c>
      <c r="I32" s="3">
        <v>116210</v>
      </c>
      <c r="J32" s="3">
        <v>114030</v>
      </c>
      <c r="K32" s="3">
        <v>109571</v>
      </c>
      <c r="L32" s="3">
        <v>109571</v>
      </c>
      <c r="M32" s="3">
        <v>109571</v>
      </c>
      <c r="N32" s="3">
        <v>109571</v>
      </c>
      <c r="O32" s="3">
        <v>113347</v>
      </c>
      <c r="P32" s="3" t="s">
        <v>97</v>
      </c>
      <c r="Q32" s="3" t="s">
        <v>258</v>
      </c>
      <c r="R32" s="3" t="s">
        <v>258</v>
      </c>
      <c r="S32" s="3">
        <v>114031</v>
      </c>
      <c r="T32" s="3">
        <v>106386</v>
      </c>
      <c r="W32" s="3" t="e">
        <f>VLOOKUP(I32,#REF!,2)</f>
        <v>#REF!</v>
      </c>
      <c r="X32" s="3" t="e">
        <f>VLOOKUP(J32,#REF!,2)</f>
        <v>#REF!</v>
      </c>
      <c r="Y32" s="3" t="e">
        <f>VLOOKUP(K32,#REF!,2)</f>
        <v>#REF!</v>
      </c>
      <c r="Z32" s="3" t="e">
        <f>VLOOKUP(L32,#REF!,2)</f>
        <v>#REF!</v>
      </c>
      <c r="AA32" s="3" t="e">
        <f>VLOOKUP(M32,#REF!,2)</f>
        <v>#REF!</v>
      </c>
      <c r="AB32" s="3" t="e">
        <f>VLOOKUP(N32,#REF!,2)</f>
        <v>#REF!</v>
      </c>
      <c r="AC32" s="3" t="e">
        <f>VLOOKUP(O32,#REF!,2)</f>
        <v>#REF!</v>
      </c>
      <c r="AD32" s="3" t="e">
        <f>VLOOKUP(P32,#REF!,2)</f>
        <v>#REF!</v>
      </c>
      <c r="AE32" s="3" t="e">
        <f>VLOOKUP(Q32,#REF!,2)</f>
        <v>#REF!</v>
      </c>
      <c r="AF32" s="3" t="e">
        <f>VLOOKUP(R32,#REF!,2)</f>
        <v>#REF!</v>
      </c>
      <c r="AG32" s="3" t="e">
        <f>VLOOKUP(S32,#REF!,2)</f>
        <v>#REF!</v>
      </c>
      <c r="AH32" s="3" t="e">
        <f>VLOOKUP(T32,#REF!,2)</f>
        <v>#REF!</v>
      </c>
    </row>
    <row r="33" spans="1:35" x14ac:dyDescent="0.15">
      <c r="A33" s="5" t="s">
        <v>119</v>
      </c>
      <c r="B33" s="1" t="s">
        <v>33</v>
      </c>
      <c r="C33" s="51">
        <v>22.556333333333328</v>
      </c>
      <c r="D33" s="52">
        <v>19960</v>
      </c>
      <c r="E33" s="3">
        <v>9.0710382513661258</v>
      </c>
      <c r="F33" s="1">
        <v>18300</v>
      </c>
      <c r="G33" s="53">
        <v>22875</v>
      </c>
      <c r="H33" s="53">
        <v>26535</v>
      </c>
      <c r="I33" s="3">
        <v>116210</v>
      </c>
      <c r="J33" s="3">
        <v>114030</v>
      </c>
      <c r="K33" s="3">
        <v>109672</v>
      </c>
      <c r="L33" s="3">
        <v>109672</v>
      </c>
      <c r="M33" s="3">
        <v>109672</v>
      </c>
      <c r="N33" s="3">
        <v>109672</v>
      </c>
      <c r="O33" s="3">
        <v>113347</v>
      </c>
      <c r="P33" s="3" t="s">
        <v>97</v>
      </c>
      <c r="Q33" s="3" t="s">
        <v>258</v>
      </c>
      <c r="R33" s="3" t="s">
        <v>258</v>
      </c>
      <c r="S33" s="3">
        <v>114031</v>
      </c>
      <c r="T33" s="3">
        <v>106386</v>
      </c>
      <c r="W33" s="3" t="e">
        <f>VLOOKUP(I33,#REF!,2)</f>
        <v>#REF!</v>
      </c>
      <c r="X33" s="3" t="e">
        <f>VLOOKUP(J33,#REF!,2)</f>
        <v>#REF!</v>
      </c>
      <c r="Y33" s="3" t="e">
        <f>VLOOKUP(K33,#REF!,2)</f>
        <v>#REF!</v>
      </c>
      <c r="Z33" s="3" t="e">
        <f>VLOOKUP(L33,#REF!,2)</f>
        <v>#REF!</v>
      </c>
      <c r="AA33" s="3" t="e">
        <f>VLOOKUP(M33,#REF!,2)</f>
        <v>#REF!</v>
      </c>
      <c r="AB33" s="3" t="e">
        <f>VLOOKUP(N33,#REF!,2)</f>
        <v>#REF!</v>
      </c>
      <c r="AC33" s="3" t="e">
        <f>VLOOKUP(O33,#REF!,2)</f>
        <v>#REF!</v>
      </c>
      <c r="AD33" s="3" t="e">
        <f>VLOOKUP(P33,#REF!,2)</f>
        <v>#REF!</v>
      </c>
      <c r="AE33" s="3" t="e">
        <f>VLOOKUP(Q33,#REF!,2)</f>
        <v>#REF!</v>
      </c>
      <c r="AF33" s="3" t="e">
        <f>VLOOKUP(R33,#REF!,2)</f>
        <v>#REF!</v>
      </c>
      <c r="AG33" s="3" t="e">
        <f>VLOOKUP(S33,#REF!,2)</f>
        <v>#REF!</v>
      </c>
      <c r="AH33" s="3" t="e">
        <f>VLOOKUP(T33,#REF!,2)</f>
        <v>#REF!</v>
      </c>
    </row>
    <row r="34" spans="1:35" x14ac:dyDescent="0.15">
      <c r="A34" s="5" t="s">
        <v>120</v>
      </c>
      <c r="B34" s="1" t="s">
        <v>34</v>
      </c>
      <c r="C34" s="51">
        <v>23.888333333333328</v>
      </c>
      <c r="D34" s="52">
        <v>21130</v>
      </c>
      <c r="E34" s="3">
        <v>8.4702258726899302</v>
      </c>
      <c r="F34" s="1">
        <v>19480</v>
      </c>
      <c r="G34" s="53">
        <v>24350</v>
      </c>
      <c r="H34" s="53">
        <v>28246</v>
      </c>
      <c r="I34" s="3">
        <v>116210</v>
      </c>
      <c r="J34" s="3">
        <v>114030</v>
      </c>
      <c r="K34" s="3">
        <v>109607</v>
      </c>
      <c r="L34" s="3">
        <v>109607</v>
      </c>
      <c r="M34" s="3">
        <v>109607</v>
      </c>
      <c r="N34" s="3">
        <v>109607</v>
      </c>
      <c r="O34" s="3">
        <v>113347</v>
      </c>
      <c r="P34" s="3" t="s">
        <v>97</v>
      </c>
      <c r="Q34" s="3" t="s">
        <v>258</v>
      </c>
      <c r="R34" s="3" t="s">
        <v>258</v>
      </c>
      <c r="S34" s="3">
        <v>114031</v>
      </c>
      <c r="T34" s="3">
        <v>106386</v>
      </c>
      <c r="W34" s="3" t="e">
        <f>VLOOKUP(I34,#REF!,2)</f>
        <v>#REF!</v>
      </c>
      <c r="X34" s="3" t="e">
        <f>VLOOKUP(J34,#REF!,2)</f>
        <v>#REF!</v>
      </c>
      <c r="Y34" s="3" t="e">
        <f>VLOOKUP(K34,#REF!,2)</f>
        <v>#REF!</v>
      </c>
      <c r="Z34" s="3" t="e">
        <f>VLOOKUP(L34,#REF!,2)</f>
        <v>#REF!</v>
      </c>
      <c r="AA34" s="3" t="e">
        <f>VLOOKUP(M34,#REF!,2)</f>
        <v>#REF!</v>
      </c>
      <c r="AB34" s="3" t="e">
        <f>VLOOKUP(N34,#REF!,2)</f>
        <v>#REF!</v>
      </c>
      <c r="AC34" s="3" t="e">
        <f>VLOOKUP(O34,#REF!,2)</f>
        <v>#REF!</v>
      </c>
      <c r="AD34" s="3" t="e">
        <f>VLOOKUP(P34,#REF!,2)</f>
        <v>#REF!</v>
      </c>
      <c r="AE34" s="3" t="e">
        <f>VLOOKUP(Q34,#REF!,2)</f>
        <v>#REF!</v>
      </c>
      <c r="AF34" s="3" t="e">
        <f>VLOOKUP(R34,#REF!,2)</f>
        <v>#REF!</v>
      </c>
      <c r="AG34" s="3" t="e">
        <f>VLOOKUP(S34,#REF!,2)</f>
        <v>#REF!</v>
      </c>
      <c r="AH34" s="3" t="e">
        <f>VLOOKUP(T34,#REF!,2)</f>
        <v>#REF!</v>
      </c>
    </row>
    <row r="35" spans="1:35" x14ac:dyDescent="0.15">
      <c r="A35" s="5" t="s">
        <v>121</v>
      </c>
      <c r="B35" s="1" t="s">
        <v>36</v>
      </c>
      <c r="C35" s="51">
        <v>23.259333333333334</v>
      </c>
      <c r="D35" s="52">
        <v>20580</v>
      </c>
      <c r="E35" s="3">
        <v>8.7737843551797035</v>
      </c>
      <c r="F35" s="1">
        <v>18920</v>
      </c>
      <c r="G35" s="53">
        <v>23650</v>
      </c>
      <c r="H35" s="53">
        <v>27434</v>
      </c>
      <c r="I35" s="3">
        <v>116210</v>
      </c>
      <c r="J35" s="3">
        <v>114030</v>
      </c>
      <c r="K35" s="3">
        <v>109571</v>
      </c>
      <c r="L35" s="3">
        <v>109571</v>
      </c>
      <c r="M35" s="3">
        <v>109571</v>
      </c>
      <c r="N35" s="3">
        <v>109571</v>
      </c>
      <c r="O35" s="3">
        <v>113347</v>
      </c>
      <c r="P35" s="3" t="s">
        <v>97</v>
      </c>
      <c r="Q35" s="3" t="s">
        <v>258</v>
      </c>
      <c r="R35" s="3" t="s">
        <v>258</v>
      </c>
      <c r="S35" s="3">
        <v>114031</v>
      </c>
      <c r="T35" s="3">
        <v>116213</v>
      </c>
      <c r="U35" s="3">
        <v>106386</v>
      </c>
      <c r="W35" s="3" t="e">
        <f>VLOOKUP(I35,#REF!,2)</f>
        <v>#REF!</v>
      </c>
      <c r="X35" s="3" t="e">
        <f>VLOOKUP(J35,#REF!,2)</f>
        <v>#REF!</v>
      </c>
      <c r="Y35" s="3" t="e">
        <f>VLOOKUP(K35,#REF!,2)</f>
        <v>#REF!</v>
      </c>
      <c r="Z35" s="3" t="e">
        <f>VLOOKUP(L35,#REF!,2)</f>
        <v>#REF!</v>
      </c>
      <c r="AA35" s="3" t="e">
        <f>VLOOKUP(M35,#REF!,2)</f>
        <v>#REF!</v>
      </c>
      <c r="AB35" s="3" t="e">
        <f>VLOOKUP(N35,#REF!,2)</f>
        <v>#REF!</v>
      </c>
      <c r="AC35" s="3" t="e">
        <f>VLOOKUP(O35,#REF!,2)</f>
        <v>#REF!</v>
      </c>
      <c r="AD35" s="3" t="e">
        <f>VLOOKUP(P35,#REF!,2)</f>
        <v>#REF!</v>
      </c>
      <c r="AE35" s="3" t="e">
        <f>VLOOKUP(Q35,#REF!,2)</f>
        <v>#REF!</v>
      </c>
      <c r="AF35" s="3" t="e">
        <f>VLOOKUP(R35,#REF!,2)</f>
        <v>#REF!</v>
      </c>
      <c r="AG35" s="3" t="e">
        <f>VLOOKUP(S35,#REF!,2)</f>
        <v>#REF!</v>
      </c>
      <c r="AH35" s="3" t="e">
        <f>VLOOKUP(T35,#REF!,2)</f>
        <v>#REF!</v>
      </c>
      <c r="AI35" s="3" t="e">
        <f>VLOOKUP(U35,#REF!,2)</f>
        <v>#REF!</v>
      </c>
    </row>
    <row r="36" spans="1:35" x14ac:dyDescent="0.15">
      <c r="A36" s="5" t="s">
        <v>122</v>
      </c>
      <c r="B36" s="1" t="s">
        <v>18</v>
      </c>
      <c r="C36" s="51">
        <v>23.999333333333329</v>
      </c>
      <c r="D36" s="52">
        <v>21230</v>
      </c>
      <c r="E36" s="3">
        <v>8.4823709759836561</v>
      </c>
      <c r="F36" s="1">
        <v>19570</v>
      </c>
      <c r="G36" s="53">
        <v>24462.5</v>
      </c>
      <c r="H36" s="53">
        <v>28376.5</v>
      </c>
      <c r="I36" s="3">
        <v>116210</v>
      </c>
      <c r="J36" s="3">
        <v>114030</v>
      </c>
      <c r="K36" s="3">
        <v>109672</v>
      </c>
      <c r="L36" s="3">
        <v>109672</v>
      </c>
      <c r="M36" s="3">
        <v>109672</v>
      </c>
      <c r="N36" s="3">
        <v>109672</v>
      </c>
      <c r="O36" s="3">
        <v>113347</v>
      </c>
      <c r="P36" s="3" t="s">
        <v>97</v>
      </c>
      <c r="Q36" s="3" t="s">
        <v>258</v>
      </c>
      <c r="R36" s="3" t="s">
        <v>258</v>
      </c>
      <c r="S36" s="3">
        <v>114031</v>
      </c>
      <c r="T36" s="3">
        <v>116213</v>
      </c>
      <c r="U36" s="3">
        <v>106386</v>
      </c>
      <c r="W36" s="3" t="e">
        <f>VLOOKUP(I36,#REF!,2)</f>
        <v>#REF!</v>
      </c>
      <c r="X36" s="3" t="e">
        <f>VLOOKUP(J36,#REF!,2)</f>
        <v>#REF!</v>
      </c>
      <c r="Y36" s="3" t="e">
        <f>VLOOKUP(K36,#REF!,2)</f>
        <v>#REF!</v>
      </c>
      <c r="Z36" s="3" t="e">
        <f>VLOOKUP(L36,#REF!,2)</f>
        <v>#REF!</v>
      </c>
      <c r="AA36" s="3" t="e">
        <f>VLOOKUP(M36,#REF!,2)</f>
        <v>#REF!</v>
      </c>
      <c r="AB36" s="3" t="e">
        <f>VLOOKUP(N36,#REF!,2)</f>
        <v>#REF!</v>
      </c>
      <c r="AC36" s="3" t="e">
        <f>VLOOKUP(O36,#REF!,2)</f>
        <v>#REF!</v>
      </c>
      <c r="AD36" s="3" t="e">
        <f>VLOOKUP(P36,#REF!,2)</f>
        <v>#REF!</v>
      </c>
      <c r="AE36" s="3" t="e">
        <f>VLOOKUP(Q36,#REF!,2)</f>
        <v>#REF!</v>
      </c>
      <c r="AF36" s="3" t="e">
        <f>VLOOKUP(R36,#REF!,2)</f>
        <v>#REF!</v>
      </c>
      <c r="AG36" s="3" t="e">
        <f>VLOOKUP(S36,#REF!,2)</f>
        <v>#REF!</v>
      </c>
      <c r="AH36" s="3" t="e">
        <f>VLOOKUP(T36,#REF!,2)</f>
        <v>#REF!</v>
      </c>
      <c r="AI36" s="3" t="e">
        <f>VLOOKUP(U36,#REF!,2)</f>
        <v>#REF!</v>
      </c>
    </row>
    <row r="37" spans="1:35" x14ac:dyDescent="0.15">
      <c r="A37" s="5" t="s">
        <v>123</v>
      </c>
      <c r="B37" s="1" t="s">
        <v>38</v>
      </c>
      <c r="C37" s="51">
        <v>25.33133333333333</v>
      </c>
      <c r="D37" s="52">
        <v>22410</v>
      </c>
      <c r="E37" s="3">
        <v>8.0000000000000071</v>
      </c>
      <c r="F37" s="1">
        <v>20750</v>
      </c>
      <c r="G37" s="53">
        <v>25937.5</v>
      </c>
      <c r="H37" s="53">
        <v>30087.5</v>
      </c>
      <c r="I37" s="3">
        <v>116210</v>
      </c>
      <c r="J37" s="3">
        <v>114030</v>
      </c>
      <c r="K37" s="3">
        <v>109607</v>
      </c>
      <c r="L37" s="3">
        <v>109607</v>
      </c>
      <c r="M37" s="3">
        <v>109607</v>
      </c>
      <c r="N37" s="3">
        <v>109607</v>
      </c>
      <c r="O37" s="3">
        <v>113347</v>
      </c>
      <c r="P37" s="3" t="s">
        <v>97</v>
      </c>
      <c r="Q37" s="3" t="s">
        <v>258</v>
      </c>
      <c r="R37" s="3" t="s">
        <v>258</v>
      </c>
      <c r="S37" s="3">
        <v>114031</v>
      </c>
      <c r="T37" s="3">
        <v>116213</v>
      </c>
      <c r="U37" s="3">
        <v>106386</v>
      </c>
      <c r="W37" s="3" t="e">
        <f>VLOOKUP(I37,#REF!,2)</f>
        <v>#REF!</v>
      </c>
      <c r="X37" s="3" t="e">
        <f>VLOOKUP(J37,#REF!,2)</f>
        <v>#REF!</v>
      </c>
      <c r="Y37" s="3" t="e">
        <f>VLOOKUP(K37,#REF!,2)</f>
        <v>#REF!</v>
      </c>
      <c r="Z37" s="3" t="e">
        <f>VLOOKUP(L37,#REF!,2)</f>
        <v>#REF!</v>
      </c>
      <c r="AA37" s="3" t="e">
        <f>VLOOKUP(M37,#REF!,2)</f>
        <v>#REF!</v>
      </c>
      <c r="AB37" s="3" t="e">
        <f>VLOOKUP(N37,#REF!,2)</f>
        <v>#REF!</v>
      </c>
      <c r="AC37" s="3" t="e">
        <f>VLOOKUP(O37,#REF!,2)</f>
        <v>#REF!</v>
      </c>
      <c r="AD37" s="3" t="e">
        <f>VLOOKUP(P37,#REF!,2)</f>
        <v>#REF!</v>
      </c>
      <c r="AE37" s="3" t="e">
        <f>VLOOKUP(Q37,#REF!,2)</f>
        <v>#REF!</v>
      </c>
      <c r="AF37" s="3" t="e">
        <f>VLOOKUP(R37,#REF!,2)</f>
        <v>#REF!</v>
      </c>
      <c r="AG37" s="3" t="e">
        <f>VLOOKUP(S37,#REF!,2)</f>
        <v>#REF!</v>
      </c>
      <c r="AH37" s="3" t="e">
        <f>VLOOKUP(T37,#REF!,2)</f>
        <v>#REF!</v>
      </c>
      <c r="AI37" s="3" t="e">
        <f>VLOOKUP(U37,#REF!,2)</f>
        <v>#REF!</v>
      </c>
    </row>
    <row r="38" spans="1:35" x14ac:dyDescent="0.15">
      <c r="A38" s="5" t="s">
        <v>124</v>
      </c>
      <c r="B38" s="1" t="s">
        <v>24</v>
      </c>
      <c r="C38" s="51">
        <v>17.51733333333333</v>
      </c>
      <c r="D38" s="52">
        <v>15500</v>
      </c>
      <c r="E38" s="3">
        <v>11.994219653179194</v>
      </c>
      <c r="F38" s="1">
        <v>13840</v>
      </c>
      <c r="G38" s="53">
        <v>17300</v>
      </c>
      <c r="H38" s="53">
        <v>20068</v>
      </c>
      <c r="I38" s="3">
        <v>116210</v>
      </c>
      <c r="J38" s="3">
        <v>116211</v>
      </c>
      <c r="K38" s="3">
        <v>109571</v>
      </c>
      <c r="L38" s="3">
        <v>109571</v>
      </c>
      <c r="M38" s="3">
        <v>109571</v>
      </c>
      <c r="N38" s="3">
        <v>109571</v>
      </c>
      <c r="O38" s="3">
        <v>113348</v>
      </c>
      <c r="P38" s="3" t="s">
        <v>96</v>
      </c>
      <c r="Q38" s="3" t="s">
        <v>258</v>
      </c>
      <c r="R38" s="3" t="s">
        <v>258</v>
      </c>
      <c r="S38" s="3">
        <v>106386</v>
      </c>
      <c r="W38" s="3" t="e">
        <f>VLOOKUP(I38,#REF!,2)</f>
        <v>#REF!</v>
      </c>
      <c r="X38" s="3" t="e">
        <f>VLOOKUP(J38,#REF!,2)</f>
        <v>#REF!</v>
      </c>
      <c r="Y38" s="3" t="e">
        <f>VLOOKUP(K38,#REF!,2)</f>
        <v>#REF!</v>
      </c>
      <c r="Z38" s="3" t="e">
        <f>VLOOKUP(L38,#REF!,2)</f>
        <v>#REF!</v>
      </c>
      <c r="AA38" s="3" t="e">
        <f>VLOOKUP(M38,#REF!,2)</f>
        <v>#REF!</v>
      </c>
      <c r="AB38" s="3" t="e">
        <f>VLOOKUP(N38,#REF!,2)</f>
        <v>#REF!</v>
      </c>
      <c r="AC38" s="3" t="e">
        <f>VLOOKUP(O38,#REF!,2)</f>
        <v>#REF!</v>
      </c>
      <c r="AD38" s="3" t="e">
        <f>VLOOKUP(P38,#REF!,2)</f>
        <v>#REF!</v>
      </c>
      <c r="AE38" s="3" t="e">
        <f>VLOOKUP(Q38,#REF!,2)</f>
        <v>#REF!</v>
      </c>
      <c r="AF38" s="3" t="e">
        <f>VLOOKUP(R38,#REF!,2)</f>
        <v>#REF!</v>
      </c>
      <c r="AG38" s="3" t="e">
        <f>VLOOKUP(S38,#REF!,2)</f>
        <v>#REF!</v>
      </c>
      <c r="AH38" s="3"/>
    </row>
    <row r="39" spans="1:35" x14ac:dyDescent="0.15">
      <c r="A39" s="5" t="s">
        <v>125</v>
      </c>
      <c r="B39" s="1" t="s">
        <v>17</v>
      </c>
      <c r="C39" s="51">
        <v>18.257333333333332</v>
      </c>
      <c r="D39" s="52">
        <v>16150</v>
      </c>
      <c r="E39" s="3">
        <v>11.379310344827577</v>
      </c>
      <c r="F39" s="1">
        <v>14500</v>
      </c>
      <c r="G39" s="53">
        <v>18125</v>
      </c>
      <c r="H39" s="53">
        <v>21025</v>
      </c>
      <c r="I39" s="3">
        <v>116210</v>
      </c>
      <c r="J39" s="3">
        <v>116211</v>
      </c>
      <c r="K39" s="3">
        <v>109672</v>
      </c>
      <c r="L39" s="3">
        <v>109672</v>
      </c>
      <c r="M39" s="3">
        <v>109672</v>
      </c>
      <c r="N39" s="3">
        <v>109672</v>
      </c>
      <c r="O39" s="3">
        <v>113348</v>
      </c>
      <c r="P39" s="3" t="s">
        <v>96</v>
      </c>
      <c r="Q39" s="3" t="s">
        <v>258</v>
      </c>
      <c r="R39" s="3" t="s">
        <v>258</v>
      </c>
      <c r="S39" s="3">
        <v>106386</v>
      </c>
      <c r="W39" s="3" t="e">
        <f>VLOOKUP(I39,#REF!,2)</f>
        <v>#REF!</v>
      </c>
      <c r="X39" s="3" t="e">
        <f>VLOOKUP(J39,#REF!,2)</f>
        <v>#REF!</v>
      </c>
      <c r="Y39" s="3" t="e">
        <f>VLOOKUP(K39,#REF!,2)</f>
        <v>#REF!</v>
      </c>
      <c r="Z39" s="3" t="e">
        <f>VLOOKUP(L39,#REF!,2)</f>
        <v>#REF!</v>
      </c>
      <c r="AA39" s="3" t="e">
        <f>VLOOKUP(M39,#REF!,2)</f>
        <v>#REF!</v>
      </c>
      <c r="AB39" s="3" t="e">
        <f>VLOOKUP(N39,#REF!,2)</f>
        <v>#REF!</v>
      </c>
      <c r="AC39" s="3" t="e">
        <f>VLOOKUP(O39,#REF!,2)</f>
        <v>#REF!</v>
      </c>
      <c r="AD39" s="3" t="e">
        <f>VLOOKUP(P39,#REF!,2)</f>
        <v>#REF!</v>
      </c>
      <c r="AE39" s="3" t="e">
        <f>VLOOKUP(Q39,#REF!,2)</f>
        <v>#REF!</v>
      </c>
      <c r="AF39" s="3" t="e">
        <f>VLOOKUP(R39,#REF!,2)</f>
        <v>#REF!</v>
      </c>
      <c r="AG39" s="3" t="e">
        <f>VLOOKUP(S39,#REF!,2)</f>
        <v>#REF!</v>
      </c>
      <c r="AH39" s="3"/>
    </row>
    <row r="40" spans="1:35" x14ac:dyDescent="0.15">
      <c r="A40" s="5" t="s">
        <v>126</v>
      </c>
      <c r="B40" s="1" t="s">
        <v>7</v>
      </c>
      <c r="C40" s="51">
        <v>19.589333333333332</v>
      </c>
      <c r="D40" s="52">
        <v>17330</v>
      </c>
      <c r="E40" s="3">
        <v>10.593490746649659</v>
      </c>
      <c r="F40" s="1">
        <v>15670</v>
      </c>
      <c r="G40" s="53">
        <v>19587.5</v>
      </c>
      <c r="H40" s="53">
        <v>22721.5</v>
      </c>
      <c r="I40" s="3">
        <v>116210</v>
      </c>
      <c r="J40" s="3">
        <v>116211</v>
      </c>
      <c r="K40" s="3">
        <v>109607</v>
      </c>
      <c r="L40" s="3">
        <v>109607</v>
      </c>
      <c r="M40" s="3">
        <v>109607</v>
      </c>
      <c r="N40" s="3">
        <v>109607</v>
      </c>
      <c r="O40" s="3">
        <v>113348</v>
      </c>
      <c r="P40" s="3" t="s">
        <v>96</v>
      </c>
      <c r="Q40" s="3" t="s">
        <v>258</v>
      </c>
      <c r="R40" s="3" t="s">
        <v>258</v>
      </c>
      <c r="S40" s="3">
        <v>106386</v>
      </c>
      <c r="W40" s="3" t="e">
        <f>VLOOKUP(I40,#REF!,2)</f>
        <v>#REF!</v>
      </c>
      <c r="X40" s="3" t="e">
        <f>VLOOKUP(J40,#REF!,2)</f>
        <v>#REF!</v>
      </c>
      <c r="Y40" s="3" t="e">
        <f>VLOOKUP(K40,#REF!,2)</f>
        <v>#REF!</v>
      </c>
      <c r="Z40" s="3" t="e">
        <f>VLOOKUP(L40,#REF!,2)</f>
        <v>#REF!</v>
      </c>
      <c r="AA40" s="3" t="e">
        <f>VLOOKUP(M40,#REF!,2)</f>
        <v>#REF!</v>
      </c>
      <c r="AB40" s="3" t="e">
        <f>VLOOKUP(N40,#REF!,2)</f>
        <v>#REF!</v>
      </c>
      <c r="AC40" s="3" t="e">
        <f>VLOOKUP(O40,#REF!,2)</f>
        <v>#REF!</v>
      </c>
      <c r="AD40" s="3" t="e">
        <f>VLOOKUP(P40,#REF!,2)</f>
        <v>#REF!</v>
      </c>
      <c r="AE40" s="3" t="e">
        <f>VLOOKUP(Q40,#REF!,2)</f>
        <v>#REF!</v>
      </c>
      <c r="AF40" s="3" t="e">
        <f>VLOOKUP(R40,#REF!,2)</f>
        <v>#REF!</v>
      </c>
      <c r="AG40" s="3" t="e">
        <f>VLOOKUP(S40,#REF!,2)</f>
        <v>#REF!</v>
      </c>
      <c r="AH40" s="3"/>
    </row>
    <row r="41" spans="1:35" x14ac:dyDescent="0.15">
      <c r="A41" s="5" t="s">
        <v>128</v>
      </c>
      <c r="B41" s="1" t="s">
        <v>21</v>
      </c>
      <c r="C41" s="51">
        <v>26.491333333333333</v>
      </c>
      <c r="D41" s="52">
        <v>23440</v>
      </c>
      <c r="E41" s="3">
        <v>9.1755938518863545</v>
      </c>
      <c r="F41" s="1">
        <v>21470</v>
      </c>
      <c r="G41" s="53">
        <v>26837.5</v>
      </c>
      <c r="H41" s="53">
        <v>31131.5</v>
      </c>
      <c r="I41" s="3" t="s">
        <v>259</v>
      </c>
      <c r="J41" s="3">
        <v>114030</v>
      </c>
      <c r="K41" s="3">
        <v>109571</v>
      </c>
      <c r="L41" s="3">
        <v>109571</v>
      </c>
      <c r="M41" s="3">
        <v>109571</v>
      </c>
      <c r="N41" s="3">
        <v>109571</v>
      </c>
      <c r="O41" s="3">
        <v>113348</v>
      </c>
      <c r="P41" s="3" t="s">
        <v>97</v>
      </c>
      <c r="Q41" s="3" t="s">
        <v>258</v>
      </c>
      <c r="R41" s="3" t="s">
        <v>258</v>
      </c>
      <c r="S41" s="3">
        <v>114031</v>
      </c>
      <c r="T41" s="3">
        <v>116213</v>
      </c>
      <c r="U41" s="3">
        <v>106386</v>
      </c>
      <c r="W41" s="3" t="e">
        <f>VLOOKUP(I41,#REF!,2)</f>
        <v>#REF!</v>
      </c>
      <c r="X41" s="3" t="e">
        <f>VLOOKUP(J41,#REF!,2)</f>
        <v>#REF!</v>
      </c>
      <c r="Y41" s="3" t="e">
        <f>VLOOKUP(K41,#REF!,2)</f>
        <v>#REF!</v>
      </c>
      <c r="Z41" s="3" t="e">
        <f>VLOOKUP(L41,#REF!,2)</f>
        <v>#REF!</v>
      </c>
      <c r="AA41" s="3" t="e">
        <f>VLOOKUP(M41,#REF!,2)</f>
        <v>#REF!</v>
      </c>
      <c r="AB41" s="3" t="e">
        <f>VLOOKUP(N41,#REF!,2)</f>
        <v>#REF!</v>
      </c>
      <c r="AC41" s="3" t="e">
        <f>VLOOKUP(O41,#REF!,2)</f>
        <v>#REF!</v>
      </c>
      <c r="AD41" s="3" t="e">
        <f>VLOOKUP(P41,#REF!,2)</f>
        <v>#REF!</v>
      </c>
      <c r="AE41" s="3" t="e">
        <f>VLOOKUP(Q41,#REF!,2)</f>
        <v>#REF!</v>
      </c>
      <c r="AF41" s="3" t="e">
        <f>VLOOKUP(R41,#REF!,2)</f>
        <v>#REF!</v>
      </c>
      <c r="AG41" s="3" t="e">
        <f>VLOOKUP(S41,#REF!,2)</f>
        <v>#REF!</v>
      </c>
      <c r="AH41" s="3" t="e">
        <f>VLOOKUP(T41,#REF!,2)</f>
        <v>#REF!</v>
      </c>
      <c r="AI41" s="3" t="e">
        <f>VLOOKUP(U41,#REF!,2)</f>
        <v>#REF!</v>
      </c>
    </row>
    <row r="42" spans="1:35" x14ac:dyDescent="0.15">
      <c r="A42" s="5" t="s">
        <v>129</v>
      </c>
      <c r="B42" s="1" t="s">
        <v>28</v>
      </c>
      <c r="C42" s="51">
        <v>27.231333333333335</v>
      </c>
      <c r="D42" s="52">
        <v>24090</v>
      </c>
      <c r="E42" s="3">
        <v>8.856755535472205</v>
      </c>
      <c r="F42" s="1">
        <v>22130</v>
      </c>
      <c r="G42" s="53">
        <v>27662.5</v>
      </c>
      <c r="H42" s="53">
        <v>32088.5</v>
      </c>
      <c r="I42" s="3" t="s">
        <v>259</v>
      </c>
      <c r="J42" s="3">
        <v>114030</v>
      </c>
      <c r="K42" s="3">
        <v>109672</v>
      </c>
      <c r="L42" s="3">
        <v>109672</v>
      </c>
      <c r="M42" s="3">
        <v>109672</v>
      </c>
      <c r="N42" s="3">
        <v>109672</v>
      </c>
      <c r="O42" s="3">
        <v>113348</v>
      </c>
      <c r="P42" s="3" t="s">
        <v>97</v>
      </c>
      <c r="Q42" s="3" t="s">
        <v>258</v>
      </c>
      <c r="R42" s="3" t="s">
        <v>258</v>
      </c>
      <c r="S42" s="3">
        <v>114031</v>
      </c>
      <c r="T42" s="3">
        <v>116213</v>
      </c>
      <c r="U42" s="3">
        <v>106386</v>
      </c>
      <c r="W42" s="3" t="e">
        <f>VLOOKUP(I42,#REF!,2)</f>
        <v>#REF!</v>
      </c>
      <c r="X42" s="3" t="e">
        <f>VLOOKUP(J42,#REF!,2)</f>
        <v>#REF!</v>
      </c>
      <c r="Y42" s="3" t="e">
        <f>VLOOKUP(K42,#REF!,2)</f>
        <v>#REF!</v>
      </c>
      <c r="Z42" s="3" t="e">
        <f>VLOOKUP(L42,#REF!,2)</f>
        <v>#REF!</v>
      </c>
      <c r="AA42" s="3" t="e">
        <f>VLOOKUP(M42,#REF!,2)</f>
        <v>#REF!</v>
      </c>
      <c r="AB42" s="3" t="e">
        <f>VLOOKUP(N42,#REF!,2)</f>
        <v>#REF!</v>
      </c>
      <c r="AC42" s="3" t="e">
        <f>VLOOKUP(O42,#REF!,2)</f>
        <v>#REF!</v>
      </c>
      <c r="AD42" s="3" t="e">
        <f>VLOOKUP(P42,#REF!,2)</f>
        <v>#REF!</v>
      </c>
      <c r="AE42" s="3" t="e">
        <f>VLOOKUP(Q42,#REF!,2)</f>
        <v>#REF!</v>
      </c>
      <c r="AF42" s="3" t="e">
        <f>VLOOKUP(R42,#REF!,2)</f>
        <v>#REF!</v>
      </c>
      <c r="AG42" s="3" t="e">
        <f>VLOOKUP(S42,#REF!,2)</f>
        <v>#REF!</v>
      </c>
      <c r="AH42" s="3" t="e">
        <f>VLOOKUP(T42,#REF!,2)</f>
        <v>#REF!</v>
      </c>
      <c r="AI42" s="3" t="e">
        <f>VLOOKUP(U42,#REF!,2)</f>
        <v>#REF!</v>
      </c>
    </row>
    <row r="43" spans="1:35" x14ac:dyDescent="0.15">
      <c r="A43" s="5" t="s">
        <v>130</v>
      </c>
      <c r="B43" s="1" t="s">
        <v>9</v>
      </c>
      <c r="C43" s="51">
        <v>28.563333333333336</v>
      </c>
      <c r="D43" s="52">
        <v>25270</v>
      </c>
      <c r="E43" s="3">
        <v>8.4549356223176062</v>
      </c>
      <c r="F43" s="1">
        <v>23300</v>
      </c>
      <c r="G43" s="53">
        <v>29125</v>
      </c>
      <c r="H43" s="53">
        <v>33785</v>
      </c>
      <c r="I43" s="3" t="s">
        <v>259</v>
      </c>
      <c r="J43" s="3">
        <v>114030</v>
      </c>
      <c r="K43" s="3">
        <v>109607</v>
      </c>
      <c r="L43" s="3">
        <v>109607</v>
      </c>
      <c r="M43" s="3">
        <v>109607</v>
      </c>
      <c r="N43" s="3">
        <v>109607</v>
      </c>
      <c r="O43" s="3">
        <v>113348</v>
      </c>
      <c r="P43" s="3" t="s">
        <v>97</v>
      </c>
      <c r="Q43" s="3" t="s">
        <v>258</v>
      </c>
      <c r="R43" s="3" t="s">
        <v>258</v>
      </c>
      <c r="S43" s="3">
        <v>114031</v>
      </c>
      <c r="T43" s="3">
        <v>116213</v>
      </c>
      <c r="U43" s="3">
        <v>106386</v>
      </c>
      <c r="W43" s="3" t="e">
        <f>VLOOKUP(I43,#REF!,2)</f>
        <v>#REF!</v>
      </c>
      <c r="X43" s="3" t="e">
        <f>VLOOKUP(J43,#REF!,2)</f>
        <v>#REF!</v>
      </c>
      <c r="Y43" s="3" t="e">
        <f>VLOOKUP(K43,#REF!,2)</f>
        <v>#REF!</v>
      </c>
      <c r="Z43" s="3" t="e">
        <f>VLOOKUP(L43,#REF!,2)</f>
        <v>#REF!</v>
      </c>
      <c r="AA43" s="3" t="e">
        <f>VLOOKUP(M43,#REF!,2)</f>
        <v>#REF!</v>
      </c>
      <c r="AB43" s="3" t="e">
        <f>VLOOKUP(N43,#REF!,2)</f>
        <v>#REF!</v>
      </c>
      <c r="AC43" s="3" t="e">
        <f>VLOOKUP(O43,#REF!,2)</f>
        <v>#REF!</v>
      </c>
      <c r="AD43" s="3" t="e">
        <f>VLOOKUP(P43,#REF!,2)</f>
        <v>#REF!</v>
      </c>
      <c r="AE43" s="3" t="e">
        <f>VLOOKUP(Q43,#REF!,2)</f>
        <v>#REF!</v>
      </c>
      <c r="AF43" s="3" t="e">
        <f>VLOOKUP(R43,#REF!,2)</f>
        <v>#REF!</v>
      </c>
      <c r="AG43" s="3" t="e">
        <f>VLOOKUP(S43,#REF!,2)</f>
        <v>#REF!</v>
      </c>
      <c r="AH43" s="3" t="e">
        <f>VLOOKUP(T43,#REF!,2)</f>
        <v>#REF!</v>
      </c>
      <c r="AI43" s="3" t="e">
        <f>VLOOKUP(U43,#REF!,2)</f>
        <v>#REF!</v>
      </c>
    </row>
    <row r="44" spans="1:35" x14ac:dyDescent="0.15">
      <c r="A44" s="5" t="s">
        <v>127</v>
      </c>
      <c r="B44" s="1" t="s">
        <v>39</v>
      </c>
      <c r="C44" s="51">
        <v>21.418533333333333</v>
      </c>
      <c r="D44" s="52">
        <v>18950</v>
      </c>
      <c r="E44" s="3">
        <v>11.86540731995278</v>
      </c>
      <c r="F44" s="1">
        <v>16940</v>
      </c>
      <c r="G44" s="53">
        <v>21175</v>
      </c>
      <c r="H44" s="53">
        <v>24563</v>
      </c>
      <c r="I44" s="3">
        <v>116207</v>
      </c>
      <c r="K44" s="3">
        <v>109451</v>
      </c>
      <c r="L44" s="3">
        <v>109451</v>
      </c>
      <c r="O44" s="3" t="s">
        <v>114</v>
      </c>
      <c r="Q44" s="3" t="s">
        <v>258</v>
      </c>
      <c r="R44" s="3" t="s">
        <v>258</v>
      </c>
      <c r="W44" s="3" t="e">
        <f>VLOOKUP(I44,#REF!,2)</f>
        <v>#REF!</v>
      </c>
      <c r="Y44" s="3" t="e">
        <f>VLOOKUP(K44,#REF!,2)</f>
        <v>#REF!</v>
      </c>
      <c r="Z44" s="3" t="e">
        <f>VLOOKUP(L44,#REF!,2)</f>
        <v>#REF!</v>
      </c>
      <c r="AC44" s="3" t="e">
        <f>VLOOKUP(O44,#REF!,2)</f>
        <v>#REF!</v>
      </c>
      <c r="AE44" s="3" t="e">
        <f>VLOOKUP(Q44,#REF!,2)</f>
        <v>#REF!</v>
      </c>
      <c r="AF44" s="3" t="e">
        <f>VLOOKUP(R44,#REF!,2)</f>
        <v>#REF!</v>
      </c>
      <c r="AH44" s="3"/>
    </row>
    <row r="45" spans="1:35" x14ac:dyDescent="0.15">
      <c r="A45" s="5" t="s">
        <v>131</v>
      </c>
      <c r="B45" s="1" t="s">
        <v>20</v>
      </c>
      <c r="C45" s="51">
        <v>28.687333333333331</v>
      </c>
      <c r="D45" s="52">
        <v>25380</v>
      </c>
      <c r="E45" s="3">
        <v>6.9983136593591899</v>
      </c>
      <c r="F45" s="1">
        <v>23720</v>
      </c>
      <c r="G45" s="53">
        <v>29650</v>
      </c>
      <c r="H45" s="53">
        <v>34394</v>
      </c>
      <c r="I45" s="3">
        <v>116210</v>
      </c>
      <c r="J45" s="3">
        <v>116211</v>
      </c>
      <c r="K45" s="3">
        <v>109571</v>
      </c>
      <c r="L45" s="3">
        <v>109571</v>
      </c>
      <c r="M45" s="3">
        <v>109571</v>
      </c>
      <c r="N45" s="3">
        <v>109571</v>
      </c>
      <c r="O45" s="3">
        <v>113348</v>
      </c>
      <c r="P45" s="3" t="s">
        <v>114</v>
      </c>
      <c r="Q45" s="3" t="s">
        <v>258</v>
      </c>
      <c r="R45" s="3" t="s">
        <v>258</v>
      </c>
      <c r="S45" s="3">
        <v>106386</v>
      </c>
      <c r="W45" s="3" t="e">
        <f>VLOOKUP(I45,#REF!,2)</f>
        <v>#REF!</v>
      </c>
      <c r="X45" s="3" t="e">
        <f>VLOOKUP(J45,#REF!,2)</f>
        <v>#REF!</v>
      </c>
      <c r="Y45" s="3" t="e">
        <f>VLOOKUP(K45,#REF!,2)</f>
        <v>#REF!</v>
      </c>
      <c r="Z45" s="3" t="e">
        <f>VLOOKUP(L45,#REF!,2)</f>
        <v>#REF!</v>
      </c>
      <c r="AA45" s="3" t="e">
        <f>VLOOKUP(M45,#REF!,2)</f>
        <v>#REF!</v>
      </c>
      <c r="AB45" s="3" t="e">
        <f>VLOOKUP(N45,#REF!,2)</f>
        <v>#REF!</v>
      </c>
      <c r="AC45" s="3" t="e">
        <f>VLOOKUP(O45,#REF!,2)</f>
        <v>#REF!</v>
      </c>
      <c r="AD45" s="3" t="e">
        <f>VLOOKUP(P45,#REF!,2)</f>
        <v>#REF!</v>
      </c>
      <c r="AE45" s="3" t="e">
        <f>VLOOKUP(Q45,#REF!,2)</f>
        <v>#REF!</v>
      </c>
      <c r="AF45" s="3" t="e">
        <f>VLOOKUP(R45,#REF!,2)</f>
        <v>#REF!</v>
      </c>
      <c r="AG45" s="3" t="e">
        <f>VLOOKUP(S45,#REF!,2)</f>
        <v>#REF!</v>
      </c>
      <c r="AH45" s="3"/>
    </row>
    <row r="46" spans="1:35" x14ac:dyDescent="0.15">
      <c r="A46" s="5" t="s">
        <v>132</v>
      </c>
      <c r="B46" s="1" t="s">
        <v>26</v>
      </c>
      <c r="C46" s="51">
        <v>29.427333333333333</v>
      </c>
      <c r="D46" s="52">
        <v>26030</v>
      </c>
      <c r="E46" s="3">
        <v>6.7678424938474091</v>
      </c>
      <c r="F46" s="1">
        <v>24380</v>
      </c>
      <c r="G46" s="53">
        <v>30475</v>
      </c>
      <c r="H46" s="53">
        <v>35351</v>
      </c>
      <c r="I46" s="3">
        <v>116210</v>
      </c>
      <c r="J46" s="3">
        <v>116211</v>
      </c>
      <c r="K46" s="3">
        <v>109672</v>
      </c>
      <c r="L46" s="3">
        <v>109672</v>
      </c>
      <c r="M46" s="3">
        <v>109672</v>
      </c>
      <c r="N46" s="3">
        <v>109672</v>
      </c>
      <c r="O46" s="3">
        <v>113348</v>
      </c>
      <c r="P46" s="3" t="s">
        <v>114</v>
      </c>
      <c r="Q46" s="3" t="s">
        <v>258</v>
      </c>
      <c r="R46" s="3" t="s">
        <v>258</v>
      </c>
      <c r="S46" s="3">
        <v>106386</v>
      </c>
      <c r="W46" s="3" t="e">
        <f>VLOOKUP(I46,#REF!,2)</f>
        <v>#REF!</v>
      </c>
      <c r="X46" s="3" t="e">
        <f>VLOOKUP(J46,#REF!,2)</f>
        <v>#REF!</v>
      </c>
      <c r="Y46" s="3" t="e">
        <f>VLOOKUP(K46,#REF!,2)</f>
        <v>#REF!</v>
      </c>
      <c r="Z46" s="3" t="e">
        <f>VLOOKUP(L46,#REF!,2)</f>
        <v>#REF!</v>
      </c>
      <c r="AA46" s="3" t="e">
        <f>VLOOKUP(M46,#REF!,2)</f>
        <v>#REF!</v>
      </c>
      <c r="AB46" s="3" t="e">
        <f>VLOOKUP(N46,#REF!,2)</f>
        <v>#REF!</v>
      </c>
      <c r="AC46" s="3" t="e">
        <f>VLOOKUP(O46,#REF!,2)</f>
        <v>#REF!</v>
      </c>
      <c r="AD46" s="3" t="e">
        <f>VLOOKUP(P46,#REF!,2)</f>
        <v>#REF!</v>
      </c>
      <c r="AE46" s="3" t="e">
        <f>VLOOKUP(Q46,#REF!,2)</f>
        <v>#REF!</v>
      </c>
      <c r="AF46" s="3" t="e">
        <f>VLOOKUP(R46,#REF!,2)</f>
        <v>#REF!</v>
      </c>
      <c r="AG46" s="3" t="e">
        <f>VLOOKUP(S46,#REF!,2)</f>
        <v>#REF!</v>
      </c>
      <c r="AH46" s="3"/>
    </row>
    <row r="47" spans="1:35" x14ac:dyDescent="0.15">
      <c r="A47" s="5" t="s">
        <v>133</v>
      </c>
      <c r="B47" s="1" t="s">
        <v>8</v>
      </c>
      <c r="C47" s="51">
        <v>30.759333333333334</v>
      </c>
      <c r="D47" s="52">
        <v>27210</v>
      </c>
      <c r="E47" s="3">
        <v>6.4970645792563619</v>
      </c>
      <c r="F47" s="1">
        <v>25550</v>
      </c>
      <c r="G47" s="53">
        <v>31937.5</v>
      </c>
      <c r="H47" s="53">
        <v>37047.5</v>
      </c>
      <c r="I47" s="3">
        <v>116210</v>
      </c>
      <c r="J47" s="3">
        <v>116211</v>
      </c>
      <c r="K47" s="3">
        <v>109607</v>
      </c>
      <c r="L47" s="3">
        <v>109607</v>
      </c>
      <c r="M47" s="3">
        <v>109607</v>
      </c>
      <c r="N47" s="3">
        <v>109607</v>
      </c>
      <c r="O47" s="3">
        <v>113348</v>
      </c>
      <c r="P47" s="3" t="s">
        <v>114</v>
      </c>
      <c r="Q47" s="3" t="s">
        <v>258</v>
      </c>
      <c r="R47" s="3" t="s">
        <v>258</v>
      </c>
      <c r="S47" s="3">
        <v>106386</v>
      </c>
      <c r="W47" s="3" t="e">
        <f>VLOOKUP(I47,#REF!,2)</f>
        <v>#REF!</v>
      </c>
      <c r="X47" s="3" t="e">
        <f>VLOOKUP(J47,#REF!,2)</f>
        <v>#REF!</v>
      </c>
      <c r="Y47" s="3" t="e">
        <f>VLOOKUP(K47,#REF!,2)</f>
        <v>#REF!</v>
      </c>
      <c r="Z47" s="3" t="e">
        <f>VLOOKUP(L47,#REF!,2)</f>
        <v>#REF!</v>
      </c>
      <c r="AA47" s="3" t="e">
        <f>VLOOKUP(M47,#REF!,2)</f>
        <v>#REF!</v>
      </c>
      <c r="AB47" s="3" t="e">
        <f>VLOOKUP(N47,#REF!,2)</f>
        <v>#REF!</v>
      </c>
      <c r="AC47" s="3" t="e">
        <f>VLOOKUP(O47,#REF!,2)</f>
        <v>#REF!</v>
      </c>
      <c r="AD47" s="3" t="e">
        <f>VLOOKUP(P47,#REF!,2)</f>
        <v>#REF!</v>
      </c>
      <c r="AE47" s="3" t="e">
        <f>VLOOKUP(Q47,#REF!,2)</f>
        <v>#REF!</v>
      </c>
      <c r="AF47" s="3" t="e">
        <f>VLOOKUP(R47,#REF!,2)</f>
        <v>#REF!</v>
      </c>
      <c r="AG47" s="3" t="e">
        <f>VLOOKUP(S47,#REF!,2)</f>
        <v>#REF!</v>
      </c>
      <c r="AH47" s="3"/>
    </row>
    <row r="48" spans="1:35" x14ac:dyDescent="0.15">
      <c r="A48" s="5" t="s">
        <v>134</v>
      </c>
      <c r="B48" s="1" t="s">
        <v>135</v>
      </c>
      <c r="C48" s="51">
        <v>1.9633333333333332</v>
      </c>
      <c r="D48" s="52">
        <v>1740</v>
      </c>
      <c r="E48" s="3">
        <v>0</v>
      </c>
      <c r="F48" s="1">
        <v>1740</v>
      </c>
      <c r="G48" s="53">
        <v>2175</v>
      </c>
      <c r="H48" s="53">
        <v>2523</v>
      </c>
      <c r="I48" s="3">
        <v>116019</v>
      </c>
      <c r="Q48" s="3" t="s">
        <v>258</v>
      </c>
      <c r="R48" s="3" t="s">
        <v>258</v>
      </c>
      <c r="W48" s="3" t="e">
        <f>VLOOKUP(I48,#REF!,2)</f>
        <v>#REF!</v>
      </c>
      <c r="AE48" s="3" t="e">
        <f>VLOOKUP(Q48,#REF!,2)</f>
        <v>#REF!</v>
      </c>
      <c r="AF48" s="3" t="e">
        <f>VLOOKUP(R48,#REF!,2)</f>
        <v>#REF!</v>
      </c>
      <c r="AH48" s="3"/>
    </row>
    <row r="49" spans="1:35" x14ac:dyDescent="0.15">
      <c r="A49" s="5" t="s">
        <v>136</v>
      </c>
      <c r="B49" s="1" t="s">
        <v>137</v>
      </c>
      <c r="C49" s="51">
        <v>4.0426666666666673</v>
      </c>
      <c r="D49" s="52">
        <v>3580</v>
      </c>
      <c r="E49" s="3">
        <v>74.634146341463421</v>
      </c>
      <c r="F49" s="1">
        <v>2050</v>
      </c>
      <c r="G49" s="55">
        <v>3580</v>
      </c>
      <c r="H49" s="55">
        <v>5460</v>
      </c>
      <c r="I49" s="3">
        <v>116217</v>
      </c>
      <c r="J49" s="3">
        <v>116217</v>
      </c>
      <c r="Q49" s="3" t="s">
        <v>258</v>
      </c>
      <c r="W49" s="3" t="e">
        <f>VLOOKUP(I49,#REF!,2)</f>
        <v>#REF!</v>
      </c>
      <c r="X49" s="3" t="e">
        <f>VLOOKUP(J49,#REF!,2)</f>
        <v>#REF!</v>
      </c>
      <c r="AE49" s="3" t="e">
        <f>VLOOKUP(Q49,#REF!,2)</f>
        <v>#REF!</v>
      </c>
      <c r="AH49" s="3"/>
    </row>
    <row r="50" spans="1:35" x14ac:dyDescent="0.15">
      <c r="A50" s="5" t="s">
        <v>138</v>
      </c>
      <c r="B50" s="1" t="s">
        <v>139</v>
      </c>
      <c r="C50" s="51">
        <v>14.160333333333334</v>
      </c>
      <c r="D50" s="52">
        <v>12530</v>
      </c>
      <c r="E50" s="3">
        <v>15.483870967741931</v>
      </c>
      <c r="F50" s="1">
        <v>10850</v>
      </c>
      <c r="G50" s="53">
        <v>13562.5</v>
      </c>
      <c r="H50" s="53">
        <v>15732.5</v>
      </c>
      <c r="I50" s="3">
        <v>116221</v>
      </c>
      <c r="J50" s="3">
        <v>116222</v>
      </c>
      <c r="K50" s="3">
        <v>109699</v>
      </c>
      <c r="L50" s="3">
        <v>109699</v>
      </c>
      <c r="O50" s="3" t="s">
        <v>141</v>
      </c>
      <c r="Q50" s="3" t="s">
        <v>258</v>
      </c>
      <c r="R50" s="3" t="s">
        <v>258</v>
      </c>
      <c r="W50" s="3" t="e">
        <f>VLOOKUP(I50,#REF!,2)</f>
        <v>#REF!</v>
      </c>
      <c r="X50" s="3" t="e">
        <f>VLOOKUP(J50,#REF!,2)</f>
        <v>#REF!</v>
      </c>
      <c r="Y50" s="3" t="e">
        <f>VLOOKUP(K50,#REF!,2)</f>
        <v>#REF!</v>
      </c>
      <c r="Z50" s="3" t="e">
        <f>VLOOKUP(L50,#REF!,2)</f>
        <v>#REF!</v>
      </c>
      <c r="AC50" s="3" t="e">
        <f>VLOOKUP(O50,#REF!,2)</f>
        <v>#REF!</v>
      </c>
      <c r="AE50" s="3" t="e">
        <f>VLOOKUP(Q50,#REF!,2)</f>
        <v>#REF!</v>
      </c>
      <c r="AF50" s="3" t="e">
        <f>VLOOKUP(R50,#REF!,2)</f>
        <v>#REF!</v>
      </c>
      <c r="AH50" s="3"/>
    </row>
    <row r="51" spans="1:35" x14ac:dyDescent="0.15">
      <c r="A51" s="5" t="s">
        <v>203</v>
      </c>
      <c r="B51" s="1" t="s">
        <v>146</v>
      </c>
      <c r="C51" s="51">
        <v>13.570133333333334</v>
      </c>
      <c r="D51" s="52">
        <v>12010</v>
      </c>
      <c r="E51" s="3">
        <v>15.369836695485105</v>
      </c>
      <c r="F51" s="1">
        <v>10410</v>
      </c>
      <c r="G51" s="53">
        <v>13012.5</v>
      </c>
      <c r="H51" s="53">
        <v>15094.5</v>
      </c>
      <c r="I51" s="3">
        <v>116218</v>
      </c>
      <c r="O51" s="3" t="s">
        <v>145</v>
      </c>
      <c r="Q51" s="3" t="s">
        <v>258</v>
      </c>
      <c r="R51" s="3" t="s">
        <v>258</v>
      </c>
      <c r="W51" s="3" t="e">
        <f>VLOOKUP(I51,#REF!,2)</f>
        <v>#REF!</v>
      </c>
      <c r="AC51" s="3" t="e">
        <f>VLOOKUP(O51,#REF!,2)</f>
        <v>#REF!</v>
      </c>
      <c r="AE51" s="3" t="e">
        <f>VLOOKUP(Q51,#REF!,2)</f>
        <v>#REF!</v>
      </c>
      <c r="AF51" s="3" t="e">
        <f>VLOOKUP(R51,#REF!,2)</f>
        <v>#REF!</v>
      </c>
      <c r="AH51" s="3"/>
    </row>
    <row r="52" spans="1:35" x14ac:dyDescent="0.15">
      <c r="A52" s="5" t="s">
        <v>204</v>
      </c>
      <c r="B52" s="1" t="s">
        <v>147</v>
      </c>
      <c r="C52" s="51">
        <v>32.194133333333333</v>
      </c>
      <c r="D52" s="52">
        <v>28480</v>
      </c>
      <c r="E52" s="3">
        <v>70.436864153201668</v>
      </c>
      <c r="F52" s="1">
        <v>16710</v>
      </c>
      <c r="G52" s="55">
        <v>28480</v>
      </c>
      <c r="H52" s="55">
        <v>33770</v>
      </c>
      <c r="I52" s="3">
        <v>116214</v>
      </c>
      <c r="O52" s="3" t="s">
        <v>145</v>
      </c>
      <c r="Q52" s="3" t="s">
        <v>258</v>
      </c>
      <c r="R52" s="3" t="s">
        <v>258</v>
      </c>
      <c r="W52" s="3" t="e">
        <f>VLOOKUP(I52,#REF!,2)</f>
        <v>#REF!</v>
      </c>
      <c r="AC52" s="3" t="e">
        <f>VLOOKUP(O52,#REF!,2)</f>
        <v>#REF!</v>
      </c>
      <c r="AE52" s="3" t="e">
        <f>VLOOKUP(Q52,#REF!,2)</f>
        <v>#REF!</v>
      </c>
      <c r="AF52" s="3" t="e">
        <f>VLOOKUP(R52,#REF!,2)</f>
        <v>#REF!</v>
      </c>
      <c r="AH52" s="3"/>
    </row>
    <row r="53" spans="1:35" x14ac:dyDescent="0.15">
      <c r="A53" s="5" t="s">
        <v>149</v>
      </c>
      <c r="B53" s="1" t="s">
        <v>148</v>
      </c>
      <c r="C53" s="51">
        <v>25.268533333333334</v>
      </c>
      <c r="D53" s="52">
        <v>22360</v>
      </c>
      <c r="E53" s="3">
        <v>55.818815331010455</v>
      </c>
      <c r="F53" s="1">
        <v>14350</v>
      </c>
      <c r="G53" s="55">
        <v>22360</v>
      </c>
      <c r="H53" s="55">
        <v>24120</v>
      </c>
      <c r="I53" s="3">
        <v>116205</v>
      </c>
      <c r="J53" s="3">
        <v>116206</v>
      </c>
      <c r="O53" s="3" t="s">
        <v>150</v>
      </c>
      <c r="Q53" s="3" t="s">
        <v>258</v>
      </c>
      <c r="R53" s="3" t="s">
        <v>258</v>
      </c>
      <c r="S53" s="3">
        <v>112253</v>
      </c>
      <c r="W53" s="3" t="e">
        <f>VLOOKUP(I53,#REF!,2)</f>
        <v>#REF!</v>
      </c>
      <c r="X53" s="3" t="e">
        <f>VLOOKUP(J53,#REF!,2)</f>
        <v>#REF!</v>
      </c>
      <c r="AC53" s="3" t="e">
        <f>VLOOKUP(O53,#REF!,2)</f>
        <v>#REF!</v>
      </c>
      <c r="AE53" s="3" t="e">
        <f>VLOOKUP(Q53,#REF!,2)</f>
        <v>#REF!</v>
      </c>
      <c r="AF53" s="3" t="e">
        <f>VLOOKUP(R53,#REF!,2)</f>
        <v>#REF!</v>
      </c>
      <c r="AG53" s="3" t="e">
        <f>VLOOKUP(S53,#REF!,2)</f>
        <v>#REF!</v>
      </c>
      <c r="AH53" s="3"/>
    </row>
    <row r="54" spans="1:35" x14ac:dyDescent="0.15">
      <c r="A54" s="5" t="s">
        <v>151</v>
      </c>
      <c r="B54" s="1" t="s">
        <v>156</v>
      </c>
      <c r="C54" s="51">
        <v>49.441333333333333</v>
      </c>
      <c r="D54" s="52">
        <v>43740</v>
      </c>
      <c r="E54" s="3">
        <v>89.432654828930282</v>
      </c>
      <c r="F54" s="1">
        <v>23090</v>
      </c>
      <c r="G54" s="55">
        <v>43740</v>
      </c>
      <c r="H54" s="55">
        <v>51580</v>
      </c>
      <c r="I54" s="3">
        <v>116215</v>
      </c>
      <c r="J54" s="3">
        <v>116216</v>
      </c>
      <c r="O54" s="3" t="s">
        <v>154</v>
      </c>
      <c r="Q54" s="3" t="s">
        <v>258</v>
      </c>
      <c r="R54" s="3" t="s">
        <v>258</v>
      </c>
      <c r="S54" s="3">
        <v>112253</v>
      </c>
      <c r="T54" s="3" t="s">
        <v>155</v>
      </c>
      <c r="U54" s="3">
        <v>112022</v>
      </c>
      <c r="W54" s="3" t="e">
        <f>VLOOKUP(I54,#REF!,2)</f>
        <v>#REF!</v>
      </c>
      <c r="X54" s="3" t="e">
        <f>VLOOKUP(J54,#REF!,2)</f>
        <v>#REF!</v>
      </c>
      <c r="AC54" s="3" t="e">
        <f>VLOOKUP(O54,#REF!,2)</f>
        <v>#REF!</v>
      </c>
      <c r="AE54" s="3" t="e">
        <f>VLOOKUP(Q54,#REF!,2)</f>
        <v>#REF!</v>
      </c>
      <c r="AF54" s="3" t="e">
        <f>VLOOKUP(R54,#REF!,2)</f>
        <v>#REF!</v>
      </c>
      <c r="AG54" s="3" t="e">
        <f>VLOOKUP(S54,#REF!,2)</f>
        <v>#REF!</v>
      </c>
      <c r="AH54" s="3" t="e">
        <f>VLOOKUP(T54,#REF!,2)</f>
        <v>#REF!</v>
      </c>
      <c r="AI54" s="3" t="e">
        <f>VLOOKUP(U54,#REF!,2)</f>
        <v>#REF!</v>
      </c>
    </row>
    <row r="55" spans="1:35" x14ac:dyDescent="0.15">
      <c r="A55" s="5" t="s">
        <v>152</v>
      </c>
      <c r="B55" s="1" t="s">
        <v>153</v>
      </c>
      <c r="C55" s="51">
        <v>48.501333333333328</v>
      </c>
      <c r="D55" s="52">
        <v>42900</v>
      </c>
      <c r="E55" s="3">
        <v>92.722371967654979</v>
      </c>
      <c r="F55" s="1">
        <v>22260</v>
      </c>
      <c r="G55" s="55">
        <v>42900</v>
      </c>
      <c r="H55" s="55">
        <v>48850</v>
      </c>
      <c r="I55" s="3">
        <v>116215</v>
      </c>
      <c r="J55" s="3">
        <v>116216</v>
      </c>
      <c r="O55" s="3" t="s">
        <v>154</v>
      </c>
      <c r="Q55" s="3" t="s">
        <v>258</v>
      </c>
      <c r="R55" s="3" t="s">
        <v>258</v>
      </c>
      <c r="S55" s="3">
        <v>112253</v>
      </c>
      <c r="W55" s="3" t="e">
        <f>VLOOKUP(I55,#REF!,2)</f>
        <v>#REF!</v>
      </c>
      <c r="X55" s="3" t="e">
        <f>VLOOKUP(J55,#REF!,2)</f>
        <v>#REF!</v>
      </c>
      <c r="AC55" s="3" t="e">
        <f>VLOOKUP(O55,#REF!,2)</f>
        <v>#REF!</v>
      </c>
      <c r="AE55" s="3" t="e">
        <f>VLOOKUP(Q55,#REF!,2)</f>
        <v>#REF!</v>
      </c>
      <c r="AF55" s="3" t="e">
        <f>VLOOKUP(R55,#REF!,2)</f>
        <v>#REF!</v>
      </c>
      <c r="AG55" s="3" t="e">
        <f>VLOOKUP(S55,#REF!,2)</f>
        <v>#REF!</v>
      </c>
      <c r="AH55" s="3"/>
    </row>
    <row r="56" spans="1:35" x14ac:dyDescent="0.15">
      <c r="A56" s="1" t="s">
        <v>157</v>
      </c>
      <c r="B56" s="1" t="s">
        <v>37</v>
      </c>
      <c r="C56" s="51">
        <v>20.903333333333332</v>
      </c>
      <c r="D56" s="52">
        <v>18490</v>
      </c>
      <c r="E56" s="3">
        <v>59.259259259259252</v>
      </c>
      <c r="F56" s="1">
        <v>11610</v>
      </c>
      <c r="G56" s="55">
        <v>18490</v>
      </c>
      <c r="H56" s="55">
        <v>20150</v>
      </c>
      <c r="I56">
        <v>116212</v>
      </c>
      <c r="J56" s="3" t="s">
        <v>257</v>
      </c>
      <c r="K56">
        <v>113347</v>
      </c>
      <c r="L56"/>
      <c r="M56">
        <v>109571</v>
      </c>
      <c r="N56">
        <v>109571</v>
      </c>
      <c r="O56"/>
      <c r="P56"/>
      <c r="Q56" s="3" t="s">
        <v>258</v>
      </c>
      <c r="R56" s="3" t="s">
        <v>258</v>
      </c>
      <c r="S56"/>
      <c r="T56"/>
      <c r="W56" s="3" t="e">
        <f>VLOOKUP(I56,#REF!,2)</f>
        <v>#REF!</v>
      </c>
      <c r="X56" s="3" t="e">
        <f>VLOOKUP(J56,#REF!,2)</f>
        <v>#REF!</v>
      </c>
      <c r="Y56" s="3" t="e">
        <f>VLOOKUP(K56,#REF!,2)</f>
        <v>#REF!</v>
      </c>
      <c r="AA56" s="3" t="e">
        <f>VLOOKUP(M56,#REF!,2)</f>
        <v>#REF!</v>
      </c>
      <c r="AB56" s="3" t="e">
        <f>VLOOKUP(N56,#REF!,2)</f>
        <v>#REF!</v>
      </c>
      <c r="AE56" s="3" t="e">
        <f>VLOOKUP(Q56,#REF!,2)</f>
        <v>#REF!</v>
      </c>
      <c r="AF56" s="3" t="e">
        <f>VLOOKUP(R56,#REF!,2)</f>
        <v>#REF!</v>
      </c>
      <c r="AH56" s="3"/>
    </row>
    <row r="57" spans="1:35" x14ac:dyDescent="0.15">
      <c r="A57" s="1" t="s">
        <v>246</v>
      </c>
      <c r="B57" s="1" t="s">
        <v>247</v>
      </c>
      <c r="C57" s="51">
        <v>23.787333333333333</v>
      </c>
      <c r="D57" s="52">
        <v>21040</v>
      </c>
      <c r="E57" s="3">
        <v>48.58757062146892</v>
      </c>
      <c r="F57" s="1">
        <v>14160</v>
      </c>
      <c r="G57" s="55">
        <v>21040</v>
      </c>
      <c r="H57" s="55">
        <v>21340</v>
      </c>
      <c r="I57">
        <v>116212</v>
      </c>
      <c r="J57">
        <v>116211</v>
      </c>
      <c r="K57">
        <v>113348</v>
      </c>
      <c r="L57"/>
      <c r="M57">
        <v>109571</v>
      </c>
      <c r="N57">
        <v>109571</v>
      </c>
      <c r="O57"/>
      <c r="P57"/>
      <c r="Q57" s="3" t="s">
        <v>258</v>
      </c>
      <c r="R57" s="3" t="s">
        <v>258</v>
      </c>
      <c r="S57"/>
      <c r="T57"/>
      <c r="W57" s="3" t="e">
        <f>VLOOKUP(I57,#REF!,2)</f>
        <v>#REF!</v>
      </c>
      <c r="X57" s="3" t="e">
        <f>VLOOKUP(J57,#REF!,2)</f>
        <v>#REF!</v>
      </c>
      <c r="Y57" s="3" t="e">
        <f>VLOOKUP(K57,#REF!,2)</f>
        <v>#REF!</v>
      </c>
      <c r="AA57" s="3" t="e">
        <f>VLOOKUP(M57,#REF!,2)</f>
        <v>#REF!</v>
      </c>
      <c r="AB57" s="3" t="e">
        <f>VLOOKUP(N57,#REF!,2)</f>
        <v>#REF!</v>
      </c>
      <c r="AE57" s="3" t="e">
        <f>VLOOKUP(Q57,#REF!,2)</f>
        <v>#REF!</v>
      </c>
      <c r="AF57" s="3" t="e">
        <f>VLOOKUP(R57,#REF!,2)</f>
        <v>#REF!</v>
      </c>
      <c r="AH57" s="3"/>
    </row>
    <row r="58" spans="1:35" x14ac:dyDescent="0.15">
      <c r="A58" s="1" t="s">
        <v>159</v>
      </c>
      <c r="B58" s="1" t="s">
        <v>160</v>
      </c>
      <c r="C58" s="51">
        <v>21.27333333333333</v>
      </c>
      <c r="D58" s="52">
        <v>18820</v>
      </c>
      <c r="E58" s="3">
        <v>57.621440536013388</v>
      </c>
      <c r="F58" s="1">
        <v>11940</v>
      </c>
      <c r="G58" s="55">
        <v>18820</v>
      </c>
      <c r="H58" s="55">
        <v>20480</v>
      </c>
      <c r="I58">
        <v>116212</v>
      </c>
      <c r="J58" s="3" t="s">
        <v>257</v>
      </c>
      <c r="K58">
        <v>113347</v>
      </c>
      <c r="L58"/>
      <c r="M58">
        <v>109672</v>
      </c>
      <c r="N58">
        <v>109672</v>
      </c>
      <c r="O58"/>
      <c r="P58"/>
      <c r="Q58" s="3" t="s">
        <v>258</v>
      </c>
      <c r="R58" s="3" t="s">
        <v>258</v>
      </c>
      <c r="S58"/>
      <c r="T58"/>
      <c r="W58" s="3" t="e">
        <f>VLOOKUP(I58,#REF!,2)</f>
        <v>#REF!</v>
      </c>
      <c r="X58" s="3" t="e">
        <f>VLOOKUP(J58,#REF!,2)</f>
        <v>#REF!</v>
      </c>
      <c r="Y58" s="3" t="e">
        <f>VLOOKUP(K58,#REF!,2)</f>
        <v>#REF!</v>
      </c>
      <c r="AA58" s="3" t="e">
        <f>VLOOKUP(M58,#REF!,2)</f>
        <v>#REF!</v>
      </c>
      <c r="AB58" s="3" t="e">
        <f>VLOOKUP(N58,#REF!,2)</f>
        <v>#REF!</v>
      </c>
      <c r="AE58" s="3" t="e">
        <f>VLOOKUP(Q58,#REF!,2)</f>
        <v>#REF!</v>
      </c>
      <c r="AF58" s="3" t="e">
        <f>VLOOKUP(R58,#REF!,2)</f>
        <v>#REF!</v>
      </c>
      <c r="AH58" s="3"/>
    </row>
    <row r="59" spans="1:35" x14ac:dyDescent="0.15">
      <c r="A59" s="1" t="s">
        <v>162</v>
      </c>
      <c r="B59" s="1" t="s">
        <v>161</v>
      </c>
      <c r="C59" s="51">
        <v>21.939333333333334</v>
      </c>
      <c r="D59" s="52">
        <v>19410</v>
      </c>
      <c r="E59" s="3">
        <v>54.90822027134876</v>
      </c>
      <c r="F59" s="1">
        <v>12530</v>
      </c>
      <c r="G59" s="55">
        <v>19410</v>
      </c>
      <c r="H59" s="55">
        <v>21070</v>
      </c>
      <c r="I59">
        <v>116212</v>
      </c>
      <c r="J59" s="3" t="s">
        <v>257</v>
      </c>
      <c r="K59">
        <v>113347</v>
      </c>
      <c r="L59"/>
      <c r="M59">
        <v>109607</v>
      </c>
      <c r="N59">
        <v>109607</v>
      </c>
      <c r="O59"/>
      <c r="P59"/>
      <c r="Q59" s="3" t="s">
        <v>258</v>
      </c>
      <c r="R59" s="3" t="s">
        <v>258</v>
      </c>
      <c r="S59"/>
      <c r="T59"/>
      <c r="W59" s="3" t="e">
        <f>VLOOKUP(I59,#REF!,2)</f>
        <v>#REF!</v>
      </c>
      <c r="X59" s="3" t="e">
        <f>VLOOKUP(J59,#REF!,2)</f>
        <v>#REF!</v>
      </c>
      <c r="Y59" s="3" t="e">
        <f>VLOOKUP(K59,#REF!,2)</f>
        <v>#REF!</v>
      </c>
      <c r="AA59" s="3" t="e">
        <f>VLOOKUP(M59,#REF!,2)</f>
        <v>#REF!</v>
      </c>
      <c r="AB59" s="3" t="e">
        <f>VLOOKUP(N59,#REF!,2)</f>
        <v>#REF!</v>
      </c>
      <c r="AE59" s="3" t="e">
        <f>VLOOKUP(Q59,#REF!,2)</f>
        <v>#REF!</v>
      </c>
      <c r="AF59" s="3" t="e">
        <f>VLOOKUP(R59,#REF!,2)</f>
        <v>#REF!</v>
      </c>
      <c r="AH59" s="3"/>
    </row>
    <row r="60" spans="1:35" x14ac:dyDescent="0.15">
      <c r="A60" s="1" t="s">
        <v>248</v>
      </c>
      <c r="B60" s="1" t="s">
        <v>249</v>
      </c>
      <c r="C60" s="51">
        <v>24.823333333333334</v>
      </c>
      <c r="D60" s="52">
        <v>21960</v>
      </c>
      <c r="E60" s="3">
        <v>45.62334217506632</v>
      </c>
      <c r="F60" s="1">
        <v>15080</v>
      </c>
      <c r="G60" s="55">
        <v>21960</v>
      </c>
      <c r="H60" s="55">
        <v>22250</v>
      </c>
      <c r="I60">
        <v>116212</v>
      </c>
      <c r="J60">
        <v>116211</v>
      </c>
      <c r="K60">
        <v>113348</v>
      </c>
      <c r="L60"/>
      <c r="M60">
        <v>109607</v>
      </c>
      <c r="N60">
        <v>109607</v>
      </c>
      <c r="O60"/>
      <c r="P60"/>
      <c r="Q60" s="3" t="s">
        <v>258</v>
      </c>
      <c r="R60" s="3" t="s">
        <v>258</v>
      </c>
      <c r="S60"/>
      <c r="T60"/>
      <c r="W60" s="3" t="e">
        <f>VLOOKUP(I60,#REF!,2)</f>
        <v>#REF!</v>
      </c>
      <c r="X60" s="3" t="e">
        <f>VLOOKUP(J60,#REF!,2)</f>
        <v>#REF!</v>
      </c>
      <c r="Y60" s="3" t="e">
        <f>VLOOKUP(K60,#REF!,2)</f>
        <v>#REF!</v>
      </c>
      <c r="AA60" s="3" t="e">
        <f>VLOOKUP(M60,#REF!,2)</f>
        <v>#REF!</v>
      </c>
      <c r="AB60" s="3" t="e">
        <f>VLOOKUP(N60,#REF!,2)</f>
        <v>#REF!</v>
      </c>
      <c r="AE60" s="3" t="e">
        <f>VLOOKUP(Q60,#REF!,2)</f>
        <v>#REF!</v>
      </c>
      <c r="AF60" s="3" t="e">
        <f>VLOOKUP(R60,#REF!,2)</f>
        <v>#REF!</v>
      </c>
      <c r="AH60" s="3"/>
    </row>
    <row r="61" spans="1:35" x14ac:dyDescent="0.15">
      <c r="A61" s="1" t="s">
        <v>163</v>
      </c>
      <c r="B61" s="1" t="s">
        <v>19</v>
      </c>
      <c r="C61" s="51">
        <v>22.247333333333334</v>
      </c>
      <c r="D61" s="52">
        <v>19680</v>
      </c>
      <c r="E61" s="3">
        <v>53.750000000000007</v>
      </c>
      <c r="F61" s="1">
        <v>12800</v>
      </c>
      <c r="G61" s="55">
        <v>19680</v>
      </c>
      <c r="H61" s="55">
        <v>21340</v>
      </c>
      <c r="I61">
        <v>116212</v>
      </c>
      <c r="J61" s="3" t="s">
        <v>257</v>
      </c>
      <c r="K61">
        <v>113348</v>
      </c>
      <c r="L61"/>
      <c r="M61">
        <v>109571</v>
      </c>
      <c r="N61">
        <v>109571</v>
      </c>
      <c r="O61"/>
      <c r="P61"/>
      <c r="Q61" s="3" t="s">
        <v>258</v>
      </c>
      <c r="R61" s="3" t="s">
        <v>258</v>
      </c>
      <c r="S61"/>
      <c r="T61"/>
      <c r="W61" s="3" t="e">
        <f>VLOOKUP(I61,#REF!,2)</f>
        <v>#REF!</v>
      </c>
      <c r="X61" s="3" t="e">
        <f>VLOOKUP(J61,#REF!,2)</f>
        <v>#REF!</v>
      </c>
      <c r="Y61" s="3" t="e">
        <f>VLOOKUP(K61,#REF!,2)</f>
        <v>#REF!</v>
      </c>
      <c r="AA61" s="3" t="e">
        <f>VLOOKUP(M61,#REF!,2)</f>
        <v>#REF!</v>
      </c>
      <c r="AB61" s="3" t="e">
        <f>VLOOKUP(N61,#REF!,2)</f>
        <v>#REF!</v>
      </c>
      <c r="AE61" s="3" t="e">
        <f>VLOOKUP(Q61,#REF!,2)</f>
        <v>#REF!</v>
      </c>
      <c r="AF61" s="3" t="e">
        <f>VLOOKUP(R61,#REF!,2)</f>
        <v>#REF!</v>
      </c>
      <c r="AH61" s="3"/>
    </row>
    <row r="62" spans="1:35" x14ac:dyDescent="0.15">
      <c r="A62" s="1" t="s">
        <v>164</v>
      </c>
      <c r="B62" s="1" t="s">
        <v>27</v>
      </c>
      <c r="C62" s="51">
        <v>22.617333333333331</v>
      </c>
      <c r="D62" s="52">
        <v>20010</v>
      </c>
      <c r="E62" s="3">
        <v>52.399086062452405</v>
      </c>
      <c r="F62" s="1">
        <v>13130</v>
      </c>
      <c r="G62" s="55">
        <v>20010</v>
      </c>
      <c r="H62" s="55">
        <v>21670</v>
      </c>
      <c r="I62">
        <v>116212</v>
      </c>
      <c r="J62" s="3" t="s">
        <v>257</v>
      </c>
      <c r="K62">
        <v>113348</v>
      </c>
      <c r="L62"/>
      <c r="M62">
        <v>109672</v>
      </c>
      <c r="N62">
        <v>109672</v>
      </c>
      <c r="O62"/>
      <c r="P62"/>
      <c r="Q62" s="3" t="s">
        <v>258</v>
      </c>
      <c r="R62" s="3" t="s">
        <v>258</v>
      </c>
      <c r="S62"/>
      <c r="T62"/>
      <c r="W62" s="3" t="e">
        <f>VLOOKUP(I62,#REF!,2)</f>
        <v>#REF!</v>
      </c>
      <c r="X62" s="3" t="e">
        <f>VLOOKUP(J62,#REF!,2)</f>
        <v>#REF!</v>
      </c>
      <c r="Y62" s="3" t="e">
        <f>VLOOKUP(K62,#REF!,2)</f>
        <v>#REF!</v>
      </c>
      <c r="AA62" s="3" t="e">
        <f>VLOOKUP(M62,#REF!,2)</f>
        <v>#REF!</v>
      </c>
      <c r="AB62" s="3" t="e">
        <f>VLOOKUP(N62,#REF!,2)</f>
        <v>#REF!</v>
      </c>
      <c r="AE62" s="3" t="e">
        <f>VLOOKUP(Q62,#REF!,2)</f>
        <v>#REF!</v>
      </c>
      <c r="AF62" s="3" t="e">
        <f>VLOOKUP(R62,#REF!,2)</f>
        <v>#REF!</v>
      </c>
      <c r="AH62" s="3"/>
    </row>
    <row r="63" spans="1:35" x14ac:dyDescent="0.15">
      <c r="A63" s="1" t="s">
        <v>165</v>
      </c>
      <c r="B63" s="1" t="s">
        <v>15</v>
      </c>
      <c r="C63" s="51">
        <v>23.283333333333335</v>
      </c>
      <c r="D63" s="52">
        <v>20600</v>
      </c>
      <c r="E63" s="3">
        <v>50.255288110867994</v>
      </c>
      <c r="F63" s="1">
        <v>13710</v>
      </c>
      <c r="G63" s="55">
        <v>20600</v>
      </c>
      <c r="H63" s="55">
        <v>22260</v>
      </c>
      <c r="I63">
        <v>116212</v>
      </c>
      <c r="J63" s="3" t="s">
        <v>257</v>
      </c>
      <c r="K63">
        <v>113348</v>
      </c>
      <c r="L63"/>
      <c r="M63">
        <v>109607</v>
      </c>
      <c r="N63">
        <v>109607</v>
      </c>
      <c r="O63"/>
      <c r="P63"/>
      <c r="Q63" s="3" t="s">
        <v>258</v>
      </c>
      <c r="R63" s="3" t="s">
        <v>258</v>
      </c>
      <c r="S63"/>
      <c r="T63"/>
      <c r="W63" s="3" t="e">
        <f>VLOOKUP(I63,#REF!,2)</f>
        <v>#REF!</v>
      </c>
      <c r="X63" s="3" t="e">
        <f>VLOOKUP(J63,#REF!,2)</f>
        <v>#REF!</v>
      </c>
      <c r="Y63" s="3" t="e">
        <f>VLOOKUP(K63,#REF!,2)</f>
        <v>#REF!</v>
      </c>
      <c r="AA63" s="3" t="e">
        <f>VLOOKUP(M63,#REF!,2)</f>
        <v>#REF!</v>
      </c>
      <c r="AB63" s="3" t="e">
        <f>VLOOKUP(N63,#REF!,2)</f>
        <v>#REF!</v>
      </c>
      <c r="AE63" s="3" t="e">
        <f>VLOOKUP(Q63,#REF!,2)</f>
        <v>#REF!</v>
      </c>
      <c r="AF63" s="3" t="e">
        <f>VLOOKUP(R63,#REF!,2)</f>
        <v>#REF!</v>
      </c>
      <c r="AH63" s="3"/>
    </row>
    <row r="64" spans="1:35" x14ac:dyDescent="0.15">
      <c r="A64" s="5" t="s">
        <v>168</v>
      </c>
      <c r="B64" s="1" t="s">
        <v>46</v>
      </c>
      <c r="C64" s="51">
        <v>48.666933333333333</v>
      </c>
      <c r="D64" s="52">
        <v>43050</v>
      </c>
      <c r="E64" s="3">
        <v>1.2464722483537249</v>
      </c>
      <c r="F64" s="1">
        <v>42520</v>
      </c>
      <c r="G64" s="53">
        <v>53150</v>
      </c>
      <c r="H64" s="53">
        <v>61654</v>
      </c>
      <c r="I64">
        <v>116052</v>
      </c>
      <c r="J64"/>
      <c r="K64" s="56" t="s">
        <v>166</v>
      </c>
      <c r="L64" s="56"/>
      <c r="M64"/>
      <c r="N64"/>
      <c r="O64"/>
      <c r="P64"/>
      <c r="Q64" s="3" t="s">
        <v>258</v>
      </c>
      <c r="R64" s="3" t="s">
        <v>258</v>
      </c>
      <c r="S64">
        <v>112001</v>
      </c>
      <c r="T64" t="s">
        <v>167</v>
      </c>
      <c r="U64"/>
      <c r="W64" s="3" t="e">
        <f>VLOOKUP(I64,#REF!,2)</f>
        <v>#REF!</v>
      </c>
      <c r="Y64" s="3" t="e">
        <f>VLOOKUP(K64,#REF!,2)</f>
        <v>#REF!</v>
      </c>
      <c r="AE64" s="3" t="e">
        <f>VLOOKUP(Q64,#REF!,2)</f>
        <v>#REF!</v>
      </c>
      <c r="AF64" s="3" t="e">
        <f>VLOOKUP(R64,#REF!,2)</f>
        <v>#REF!</v>
      </c>
      <c r="AG64" s="3" t="e">
        <f>VLOOKUP(S64,#REF!,2)</f>
        <v>#REF!</v>
      </c>
      <c r="AH64" s="3" t="e">
        <f>VLOOKUP(T64,#REF!,2)</f>
        <v>#REF!</v>
      </c>
    </row>
    <row r="65" spans="1:46" x14ac:dyDescent="0.15">
      <c r="A65" s="5" t="s">
        <v>169</v>
      </c>
      <c r="B65" s="1" t="s">
        <v>170</v>
      </c>
      <c r="C65" s="51">
        <v>49.716533333333331</v>
      </c>
      <c r="D65" s="52">
        <v>43980</v>
      </c>
      <c r="E65" s="3">
        <v>1.2430939226519389</v>
      </c>
      <c r="F65" s="1">
        <v>43440</v>
      </c>
      <c r="G65" s="53">
        <v>54300</v>
      </c>
      <c r="H65" s="53">
        <v>62988</v>
      </c>
      <c r="I65">
        <v>116052</v>
      </c>
      <c r="J65"/>
      <c r="K65" s="56" t="s">
        <v>166</v>
      </c>
      <c r="L65" s="56"/>
      <c r="M65"/>
      <c r="N65"/>
      <c r="O65"/>
      <c r="P65"/>
      <c r="Q65" s="3" t="s">
        <v>258</v>
      </c>
      <c r="R65" s="3" t="s">
        <v>258</v>
      </c>
      <c r="S65">
        <v>112001</v>
      </c>
      <c r="T65" t="s">
        <v>167</v>
      </c>
      <c r="U65">
        <v>109346</v>
      </c>
      <c r="W65" s="3" t="e">
        <f>VLOOKUP(I65,#REF!,2)</f>
        <v>#REF!</v>
      </c>
      <c r="Y65" s="3" t="e">
        <f>VLOOKUP(K65,#REF!,2)</f>
        <v>#REF!</v>
      </c>
      <c r="AE65" s="3" t="e">
        <f>VLOOKUP(Q65,#REF!,2)</f>
        <v>#REF!</v>
      </c>
      <c r="AF65" s="3" t="e">
        <f>VLOOKUP(R65,#REF!,2)</f>
        <v>#REF!</v>
      </c>
      <c r="AG65" s="3" t="e">
        <f>VLOOKUP(S65,#REF!,2)</f>
        <v>#REF!</v>
      </c>
      <c r="AH65" s="3" t="e">
        <f>VLOOKUP(T65,#REF!,2)</f>
        <v>#REF!</v>
      </c>
      <c r="AI65" s="3" t="e">
        <f>VLOOKUP(U65,#REF!,2)</f>
        <v>#REF!</v>
      </c>
    </row>
    <row r="66" spans="1:46" x14ac:dyDescent="0.15">
      <c r="A66" s="1" t="s">
        <v>238</v>
      </c>
      <c r="B66" s="1" t="s">
        <v>239</v>
      </c>
      <c r="C66" s="51">
        <v>0.76666666666666661</v>
      </c>
      <c r="D66" s="52">
        <v>680</v>
      </c>
      <c r="E66" s="3">
        <v>0</v>
      </c>
      <c r="F66" s="1">
        <v>680</v>
      </c>
      <c r="G66" s="57">
        <v>680</v>
      </c>
      <c r="H66" s="57">
        <v>680</v>
      </c>
      <c r="I66" t="s">
        <v>240</v>
      </c>
      <c r="J66" s="3" t="s">
        <v>240</v>
      </c>
      <c r="Q66" s="3" t="s">
        <v>258</v>
      </c>
      <c r="W66" s="3" t="e">
        <f>VLOOKUP(I66,#REF!,2)</f>
        <v>#REF!</v>
      </c>
      <c r="X66" s="3" t="e">
        <f>VLOOKUP(J66,#REF!,2)</f>
        <v>#REF!</v>
      </c>
      <c r="AE66" s="3" t="e">
        <f>VLOOKUP(Q66,#REF!,2)</f>
        <v>#REF!</v>
      </c>
      <c r="AH66" s="3"/>
      <c r="AT66" s="3" t="s">
        <v>260</v>
      </c>
    </row>
    <row r="67" spans="1:46" x14ac:dyDescent="0.15">
      <c r="A67" s="1"/>
    </row>
    <row r="68" spans="1:46" x14ac:dyDescent="0.15">
      <c r="A68" s="1"/>
    </row>
    <row r="69" spans="1:46" x14ac:dyDescent="0.15">
      <c r="A69" s="1"/>
    </row>
  </sheetData>
  <mergeCells count="1">
    <mergeCell ref="F1:H1"/>
  </mergeCells>
  <conditionalFormatting sqref="A17:A52 B17:B55 A4:B16 F5:F55 E5:E66 G4:H66 E4:F4">
    <cfRule type="cellIs" dxfId="4" priority="4" stopIfTrue="1" operator="equal">
      <formula>TRUE</formula>
    </cfRule>
  </conditionalFormatting>
  <conditionalFormatting sqref="J4:U66">
    <cfRule type="cellIs" dxfId="3" priority="2" stopIfTrue="1" operator="greaterThan">
      <formula>0</formula>
    </cfRule>
    <cfRule type="containsText" dxfId="2" priority="3" stopIfTrue="1" operator="containsText" text=" ">
      <formula>NOT(ISERROR(SEARCH(" ",J4)))</formula>
    </cfRule>
  </conditionalFormatting>
  <conditionalFormatting sqref="E1:E1048576">
    <cfRule type="cellIs" dxfId="1" priority="1" stopIfTrue="1" operator="greaterThan">
      <formula>25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2"/>
  <sheetViews>
    <sheetView workbookViewId="0">
      <selection activeCell="F4" sqref="F4"/>
    </sheetView>
  </sheetViews>
  <sheetFormatPr baseColWidth="10" defaultColWidth="8.83203125" defaultRowHeight="13" x14ac:dyDescent="0.15"/>
  <cols>
    <col min="1" max="1" width="12.83203125" bestFit="1" customWidth="1"/>
    <col min="2" max="2" width="85.6640625" customWidth="1"/>
    <col min="3" max="3" width="6" customWidth="1"/>
    <col min="4" max="4" width="6.33203125" customWidth="1"/>
    <col min="5" max="5" width="6" customWidth="1"/>
    <col min="10" max="10" width="10.6640625" bestFit="1" customWidth="1"/>
    <col min="11" max="11" width="4" bestFit="1" customWidth="1"/>
  </cols>
  <sheetData>
    <row r="1" spans="1:30" s="3" customFormat="1" ht="17" thickBot="1" x14ac:dyDescent="0.25">
      <c r="A1" s="17" t="s">
        <v>45</v>
      </c>
      <c r="B1" s="14"/>
      <c r="C1" s="14"/>
      <c r="D1" s="14"/>
      <c r="E1" s="14"/>
      <c r="I1" s="6"/>
      <c r="J1" s="7">
        <v>20</v>
      </c>
      <c r="K1" s="7">
        <v>30</v>
      </c>
      <c r="L1" s="7">
        <v>40</v>
      </c>
      <c r="M1" s="7">
        <v>50</v>
      </c>
      <c r="N1" s="7">
        <v>60</v>
      </c>
      <c r="O1" s="7">
        <v>70</v>
      </c>
      <c r="P1" s="7">
        <v>80</v>
      </c>
      <c r="Q1" s="7">
        <v>90</v>
      </c>
      <c r="R1" s="7">
        <v>100</v>
      </c>
      <c r="S1" s="7">
        <v>110</v>
      </c>
      <c r="T1" s="7">
        <v>120</v>
      </c>
      <c r="U1" s="7">
        <v>130</v>
      </c>
      <c r="V1" s="7">
        <v>140</v>
      </c>
      <c r="W1" s="7">
        <v>150</v>
      </c>
      <c r="X1" s="7">
        <v>160</v>
      </c>
      <c r="Y1" s="7">
        <v>170</v>
      </c>
      <c r="Z1" s="7">
        <v>180</v>
      </c>
      <c r="AA1" s="7">
        <v>190</v>
      </c>
      <c r="AB1" s="7">
        <v>200</v>
      </c>
      <c r="AC1" s="7">
        <v>210</v>
      </c>
      <c r="AD1" s="6"/>
    </row>
    <row r="2" spans="1:30" ht="14" thickBot="1" x14ac:dyDescent="0.2">
      <c r="A2" s="12" t="s">
        <v>205</v>
      </c>
      <c r="B2" s="12" t="s">
        <v>47</v>
      </c>
      <c r="C2" s="12" t="s">
        <v>48</v>
      </c>
      <c r="D2" s="12" t="s">
        <v>66</v>
      </c>
      <c r="E2" s="13"/>
    </row>
    <row r="3" spans="1:30" x14ac:dyDescent="0.15">
      <c r="A3" t="s">
        <v>157</v>
      </c>
      <c r="B3" t="s">
        <v>37</v>
      </c>
      <c r="C3" s="20">
        <v>3.75</v>
      </c>
      <c r="D3" s="1">
        <v>175</v>
      </c>
      <c r="E3" s="1" t="s">
        <v>51</v>
      </c>
      <c r="F3">
        <v>116212</v>
      </c>
      <c r="G3">
        <v>116210</v>
      </c>
      <c r="H3">
        <v>113347</v>
      </c>
      <c r="I3" t="s">
        <v>78</v>
      </c>
      <c r="J3" t="s">
        <v>228</v>
      </c>
      <c r="K3">
        <v>30</v>
      </c>
    </row>
    <row r="4" spans="1:30" x14ac:dyDescent="0.15">
      <c r="A4" t="s">
        <v>246</v>
      </c>
      <c r="B4" t="s">
        <v>247</v>
      </c>
      <c r="C4">
        <v>10.44</v>
      </c>
      <c r="D4">
        <v>175</v>
      </c>
      <c r="E4" t="s">
        <v>51</v>
      </c>
      <c r="F4">
        <v>116212</v>
      </c>
      <c r="G4">
        <v>116211</v>
      </c>
      <c r="H4">
        <v>113348</v>
      </c>
      <c r="I4" t="s">
        <v>206</v>
      </c>
      <c r="J4" t="s">
        <v>158</v>
      </c>
      <c r="K4">
        <v>30</v>
      </c>
    </row>
    <row r="5" spans="1:30" x14ac:dyDescent="0.15">
      <c r="A5" t="s">
        <v>159</v>
      </c>
      <c r="B5" t="s">
        <v>160</v>
      </c>
      <c r="C5" s="20">
        <v>3.75</v>
      </c>
      <c r="D5" s="1">
        <v>175</v>
      </c>
      <c r="E5" s="1" t="s">
        <v>51</v>
      </c>
      <c r="F5">
        <v>116212</v>
      </c>
      <c r="G5">
        <v>116210</v>
      </c>
      <c r="H5">
        <v>113347</v>
      </c>
      <c r="I5" t="s">
        <v>82</v>
      </c>
      <c r="J5" t="s">
        <v>228</v>
      </c>
      <c r="K5">
        <v>30</v>
      </c>
    </row>
    <row r="6" spans="1:30" x14ac:dyDescent="0.15">
      <c r="A6" t="s">
        <v>162</v>
      </c>
      <c r="B6" t="s">
        <v>161</v>
      </c>
      <c r="C6" s="20">
        <v>3.75</v>
      </c>
      <c r="D6" s="1">
        <v>175</v>
      </c>
      <c r="E6" s="1" t="s">
        <v>51</v>
      </c>
      <c r="F6">
        <v>116212</v>
      </c>
      <c r="G6">
        <v>116210</v>
      </c>
      <c r="H6">
        <v>113347</v>
      </c>
      <c r="I6" t="s">
        <v>84</v>
      </c>
      <c r="J6" t="s">
        <v>228</v>
      </c>
      <c r="K6">
        <v>30</v>
      </c>
    </row>
    <row r="7" spans="1:30" x14ac:dyDescent="0.15">
      <c r="A7" t="s">
        <v>248</v>
      </c>
      <c r="B7" t="s">
        <v>249</v>
      </c>
      <c r="C7">
        <v>10.44</v>
      </c>
      <c r="D7">
        <v>175</v>
      </c>
      <c r="E7" t="s">
        <v>51</v>
      </c>
      <c r="F7">
        <v>116212</v>
      </c>
      <c r="G7">
        <v>116211</v>
      </c>
      <c r="H7">
        <v>113348</v>
      </c>
      <c r="I7" t="s">
        <v>208</v>
      </c>
      <c r="J7" t="s">
        <v>158</v>
      </c>
      <c r="K7">
        <v>30</v>
      </c>
    </row>
    <row r="8" spans="1:30" x14ac:dyDescent="0.15">
      <c r="A8" t="s">
        <v>163</v>
      </c>
      <c r="B8" t="s">
        <v>19</v>
      </c>
      <c r="C8" s="20">
        <v>14.8</v>
      </c>
      <c r="D8" s="1">
        <v>200</v>
      </c>
      <c r="E8" s="1" t="s">
        <v>51</v>
      </c>
      <c r="F8">
        <v>116212</v>
      </c>
      <c r="G8">
        <v>116210</v>
      </c>
      <c r="H8">
        <v>113348</v>
      </c>
      <c r="I8" t="s">
        <v>78</v>
      </c>
      <c r="J8" t="s">
        <v>228</v>
      </c>
      <c r="K8">
        <v>30</v>
      </c>
    </row>
    <row r="9" spans="1:30" x14ac:dyDescent="0.15">
      <c r="A9" t="s">
        <v>164</v>
      </c>
      <c r="B9" t="s">
        <v>27</v>
      </c>
      <c r="C9" s="20">
        <v>14.8</v>
      </c>
      <c r="D9" s="1">
        <v>200</v>
      </c>
      <c r="E9" s="1" t="s">
        <v>51</v>
      </c>
      <c r="F9">
        <v>116212</v>
      </c>
      <c r="G9">
        <v>116210</v>
      </c>
      <c r="H9">
        <v>113348</v>
      </c>
      <c r="I9" t="s">
        <v>82</v>
      </c>
      <c r="J9" t="s">
        <v>228</v>
      </c>
      <c r="K9">
        <v>30</v>
      </c>
    </row>
    <row r="10" spans="1:30" x14ac:dyDescent="0.15">
      <c r="A10" t="s">
        <v>165</v>
      </c>
      <c r="B10" t="s">
        <v>15</v>
      </c>
      <c r="C10" s="20">
        <v>14.8</v>
      </c>
      <c r="D10" s="1">
        <v>200</v>
      </c>
      <c r="E10" s="1" t="s">
        <v>51</v>
      </c>
      <c r="F10">
        <v>116212</v>
      </c>
      <c r="G10">
        <v>116210</v>
      </c>
      <c r="H10">
        <v>113348</v>
      </c>
      <c r="I10" t="s">
        <v>84</v>
      </c>
      <c r="J10" t="s">
        <v>228</v>
      </c>
      <c r="K10">
        <v>30</v>
      </c>
    </row>
    <row r="11" spans="1:30" x14ac:dyDescent="0.15">
      <c r="A11" s="4" t="s">
        <v>168</v>
      </c>
      <c r="B11" t="s">
        <v>46</v>
      </c>
      <c r="C11" s="20">
        <v>137.4</v>
      </c>
      <c r="D11" s="1">
        <v>320</v>
      </c>
      <c r="E11" s="1" t="s">
        <v>51</v>
      </c>
      <c r="F11">
        <v>116052</v>
      </c>
      <c r="H11" t="s">
        <v>166</v>
      </c>
      <c r="J11" t="s">
        <v>228</v>
      </c>
      <c r="K11">
        <v>120</v>
      </c>
      <c r="L11">
        <v>112001</v>
      </c>
      <c r="M11" t="s">
        <v>167</v>
      </c>
    </row>
    <row r="12" spans="1:30" x14ac:dyDescent="0.15">
      <c r="A12" s="4" t="s">
        <v>169</v>
      </c>
      <c r="B12" t="s">
        <v>170</v>
      </c>
      <c r="C12" s="20">
        <v>137.4</v>
      </c>
      <c r="D12" s="1">
        <v>320</v>
      </c>
      <c r="E12" s="1" t="s">
        <v>51</v>
      </c>
      <c r="F12">
        <v>116052</v>
      </c>
      <c r="H12" t="s">
        <v>166</v>
      </c>
      <c r="J12" t="s">
        <v>228</v>
      </c>
      <c r="K12">
        <v>120</v>
      </c>
      <c r="L12">
        <v>112001</v>
      </c>
      <c r="M12" t="s">
        <v>167</v>
      </c>
      <c r="N12">
        <v>109346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0"/>
  <sheetViews>
    <sheetView workbookViewId="0">
      <selection activeCell="F4" sqref="F4"/>
    </sheetView>
  </sheetViews>
  <sheetFormatPr baseColWidth="10" defaultColWidth="8.83203125" defaultRowHeight="13" x14ac:dyDescent="0.15"/>
  <cols>
    <col min="1" max="1" width="18.1640625" bestFit="1" customWidth="1"/>
    <col min="2" max="2" width="64.6640625" bestFit="1" customWidth="1"/>
    <col min="3" max="4" width="10" style="28" bestFit="1" customWidth="1"/>
    <col min="5" max="7" width="8.83203125" style="28"/>
    <col min="8" max="8" width="7.1640625" style="28" bestFit="1" customWidth="1"/>
    <col min="9" max="9" width="5.6640625" style="28" bestFit="1" customWidth="1"/>
    <col min="10" max="12" width="8.83203125" style="28"/>
  </cols>
  <sheetData>
    <row r="1" spans="1:20" x14ac:dyDescent="0.15">
      <c r="A1" s="77" t="s">
        <v>217</v>
      </c>
      <c r="B1" s="77" t="s">
        <v>216</v>
      </c>
      <c r="C1" s="76" t="s">
        <v>222</v>
      </c>
      <c r="D1" s="76"/>
      <c r="E1" s="29"/>
      <c r="F1" s="29"/>
      <c r="G1" s="29"/>
      <c r="H1" s="29"/>
      <c r="I1" s="29"/>
      <c r="J1" s="29"/>
    </row>
    <row r="2" spans="1:20" x14ac:dyDescent="0.15">
      <c r="A2" s="78"/>
      <c r="B2" s="78"/>
      <c r="C2" s="39" t="s">
        <v>209</v>
      </c>
      <c r="D2" s="40" t="s">
        <v>210</v>
      </c>
      <c r="E2" s="29" t="s">
        <v>211</v>
      </c>
      <c r="F2" s="29" t="s">
        <v>212</v>
      </c>
      <c r="G2" s="29" t="s">
        <v>213</v>
      </c>
      <c r="H2" s="29" t="s">
        <v>221</v>
      </c>
      <c r="I2" s="29" t="s">
        <v>214</v>
      </c>
      <c r="J2" s="29" t="s">
        <v>215</v>
      </c>
    </row>
    <row r="3" spans="1:20" x14ac:dyDescent="0.15">
      <c r="A3" s="33" t="s">
        <v>77</v>
      </c>
      <c r="B3" s="34" t="s">
        <v>42</v>
      </c>
      <c r="C3" s="41">
        <v>116210</v>
      </c>
      <c r="D3" s="42">
        <v>116210</v>
      </c>
      <c r="E3" s="27" t="s">
        <v>78</v>
      </c>
      <c r="F3" s="27">
        <v>113347</v>
      </c>
      <c r="G3" s="27"/>
      <c r="H3" s="27" t="s">
        <v>110</v>
      </c>
      <c r="I3" s="27">
        <v>30</v>
      </c>
      <c r="J3" s="27">
        <v>106386</v>
      </c>
      <c r="K3" s="27"/>
      <c r="L3" s="27"/>
      <c r="M3" s="3"/>
      <c r="N3" s="3"/>
      <c r="O3" s="3"/>
      <c r="P3" s="3"/>
      <c r="Q3" s="3"/>
      <c r="R3" s="3"/>
      <c r="S3" s="3"/>
      <c r="T3" s="3"/>
    </row>
    <row r="4" spans="1:20" x14ac:dyDescent="0.15">
      <c r="A4" s="33" t="s">
        <v>79</v>
      </c>
      <c r="B4" s="34" t="s">
        <v>80</v>
      </c>
      <c r="C4" s="41">
        <v>116210</v>
      </c>
      <c r="D4" s="42">
        <v>116210</v>
      </c>
      <c r="E4" s="27" t="s">
        <v>82</v>
      </c>
      <c r="F4" s="27">
        <v>113347</v>
      </c>
      <c r="G4" s="27"/>
      <c r="H4" s="27" t="s">
        <v>110</v>
      </c>
      <c r="I4" s="27">
        <v>30</v>
      </c>
      <c r="J4" s="27">
        <v>106386</v>
      </c>
      <c r="K4" s="27"/>
      <c r="L4" s="27"/>
      <c r="M4" s="3"/>
      <c r="N4" s="3"/>
      <c r="O4" s="3"/>
      <c r="P4" s="3"/>
      <c r="Q4" s="3"/>
      <c r="R4" s="3"/>
      <c r="S4" s="3"/>
      <c r="T4" s="3"/>
    </row>
    <row r="5" spans="1:20" x14ac:dyDescent="0.15">
      <c r="A5" s="33" t="s">
        <v>83</v>
      </c>
      <c r="B5" s="34" t="s">
        <v>197</v>
      </c>
      <c r="C5" s="41">
        <v>116210</v>
      </c>
      <c r="D5" s="42">
        <v>116210</v>
      </c>
      <c r="E5" s="27" t="s">
        <v>84</v>
      </c>
      <c r="F5" s="27">
        <v>113347</v>
      </c>
      <c r="G5" s="27"/>
      <c r="H5" s="27" t="s">
        <v>110</v>
      </c>
      <c r="I5" s="27">
        <v>30</v>
      </c>
      <c r="J5" s="27">
        <v>106386</v>
      </c>
      <c r="K5" s="27"/>
      <c r="L5" s="27"/>
      <c r="M5" s="3"/>
      <c r="N5" s="3"/>
      <c r="O5" s="3"/>
      <c r="P5" s="3"/>
      <c r="Q5" s="3"/>
      <c r="R5" s="3"/>
      <c r="S5" s="3"/>
      <c r="T5" s="3"/>
    </row>
    <row r="6" spans="1:20" x14ac:dyDescent="0.15">
      <c r="A6" s="33" t="s">
        <v>89</v>
      </c>
      <c r="B6" s="34" t="s">
        <v>43</v>
      </c>
      <c r="C6" s="41">
        <v>116210</v>
      </c>
      <c r="D6" s="42">
        <v>116210</v>
      </c>
      <c r="E6" s="27" t="s">
        <v>78</v>
      </c>
      <c r="F6" s="27">
        <v>113347</v>
      </c>
      <c r="G6" s="27">
        <v>113013</v>
      </c>
      <c r="H6" s="27" t="s">
        <v>110</v>
      </c>
      <c r="I6" s="27">
        <v>30</v>
      </c>
      <c r="J6" s="27">
        <v>106386</v>
      </c>
      <c r="K6" s="27"/>
      <c r="L6" s="27"/>
      <c r="M6" s="3"/>
      <c r="N6" s="3"/>
      <c r="O6" s="3"/>
      <c r="P6" s="3"/>
      <c r="Q6" s="3"/>
      <c r="R6" s="3"/>
      <c r="S6" s="3"/>
      <c r="T6" s="3"/>
    </row>
    <row r="7" spans="1:20" x14ac:dyDescent="0.15">
      <c r="A7" s="33" t="s">
        <v>90</v>
      </c>
      <c r="B7" s="34" t="s">
        <v>92</v>
      </c>
      <c r="C7" s="41">
        <v>116210</v>
      </c>
      <c r="D7" s="42">
        <v>116210</v>
      </c>
      <c r="E7" s="27" t="s">
        <v>82</v>
      </c>
      <c r="F7" s="27">
        <v>113347</v>
      </c>
      <c r="G7" s="27">
        <v>113013</v>
      </c>
      <c r="H7" s="27" t="s">
        <v>110</v>
      </c>
      <c r="I7" s="27">
        <v>30</v>
      </c>
      <c r="J7" s="27">
        <v>106386</v>
      </c>
      <c r="K7" s="27"/>
      <c r="L7" s="27"/>
      <c r="M7" s="3"/>
      <c r="N7" s="3"/>
      <c r="O7" s="3"/>
      <c r="P7" s="3"/>
      <c r="Q7" s="3"/>
      <c r="R7" s="3"/>
      <c r="S7" s="3"/>
      <c r="T7" s="3"/>
    </row>
    <row r="8" spans="1:20" x14ac:dyDescent="0.15">
      <c r="A8" s="33" t="s">
        <v>91</v>
      </c>
      <c r="B8" s="34" t="s">
        <v>93</v>
      </c>
      <c r="C8" s="41">
        <v>116210</v>
      </c>
      <c r="D8" s="42">
        <v>116210</v>
      </c>
      <c r="E8" s="27" t="s">
        <v>84</v>
      </c>
      <c r="F8" s="27">
        <v>113347</v>
      </c>
      <c r="G8" s="27">
        <v>113013</v>
      </c>
      <c r="H8" s="27" t="s">
        <v>110</v>
      </c>
      <c r="I8" s="27">
        <v>30</v>
      </c>
      <c r="J8" s="27">
        <v>106386</v>
      </c>
      <c r="K8" s="27"/>
      <c r="L8" s="27"/>
      <c r="M8" s="3"/>
      <c r="N8" s="3"/>
      <c r="O8" s="3"/>
      <c r="P8" s="3"/>
      <c r="Q8" s="3"/>
      <c r="R8" s="3"/>
      <c r="S8" s="3"/>
      <c r="T8" s="3"/>
    </row>
    <row r="9" spans="1:20" x14ac:dyDescent="0.15">
      <c r="A9" s="33" t="s">
        <v>98</v>
      </c>
      <c r="B9" s="34" t="s">
        <v>22</v>
      </c>
      <c r="C9" s="41">
        <v>116210</v>
      </c>
      <c r="D9" s="42">
        <v>116211</v>
      </c>
      <c r="E9" s="27" t="s">
        <v>78</v>
      </c>
      <c r="F9" s="27">
        <v>113348</v>
      </c>
      <c r="G9" s="27"/>
      <c r="H9" s="27" t="s">
        <v>110</v>
      </c>
      <c r="I9" s="27">
        <v>30</v>
      </c>
      <c r="J9" s="27">
        <v>106386</v>
      </c>
      <c r="K9" s="27"/>
      <c r="L9" s="27"/>
      <c r="M9" s="3"/>
      <c r="N9" s="3"/>
      <c r="O9" s="3"/>
      <c r="P9" s="3"/>
      <c r="Q9" s="3"/>
      <c r="R9" s="3"/>
      <c r="S9" s="3"/>
      <c r="T9" s="3"/>
    </row>
    <row r="10" spans="1:20" x14ac:dyDescent="0.15">
      <c r="A10" s="33" t="s">
        <v>99</v>
      </c>
      <c r="B10" s="34" t="s">
        <v>16</v>
      </c>
      <c r="C10" s="41">
        <v>116210</v>
      </c>
      <c r="D10" s="42">
        <v>116211</v>
      </c>
      <c r="E10" s="27" t="s">
        <v>82</v>
      </c>
      <c r="F10" s="27">
        <v>113348</v>
      </c>
      <c r="G10" s="27"/>
      <c r="H10" s="27" t="s">
        <v>110</v>
      </c>
      <c r="I10" s="27">
        <v>30</v>
      </c>
      <c r="J10" s="27">
        <v>106386</v>
      </c>
      <c r="K10" s="27"/>
      <c r="L10" s="27"/>
      <c r="M10" s="3"/>
      <c r="N10" s="3"/>
      <c r="O10" s="3"/>
      <c r="P10" s="3"/>
      <c r="Q10" s="3"/>
      <c r="R10" s="3"/>
      <c r="S10" s="3"/>
      <c r="T10" s="3"/>
    </row>
    <row r="11" spans="1:20" x14ac:dyDescent="0.15">
      <c r="A11" s="33" t="s">
        <v>100</v>
      </c>
      <c r="B11" s="34" t="s">
        <v>12</v>
      </c>
      <c r="C11" s="41">
        <v>116210</v>
      </c>
      <c r="D11" s="42">
        <v>116211</v>
      </c>
      <c r="E11" s="27" t="s">
        <v>84</v>
      </c>
      <c r="F11" s="27">
        <v>113348</v>
      </c>
      <c r="G11" s="27"/>
      <c r="H11" s="27" t="s">
        <v>110</v>
      </c>
      <c r="I11" s="27">
        <v>30</v>
      </c>
      <c r="J11" s="27">
        <v>106386</v>
      </c>
      <c r="K11" s="27"/>
      <c r="L11" s="27"/>
      <c r="M11" s="3"/>
      <c r="N11" s="3"/>
      <c r="O11" s="3"/>
      <c r="P11" s="3"/>
      <c r="Q11" s="3"/>
      <c r="R11" s="3"/>
      <c r="S11" s="3"/>
      <c r="T11" s="3"/>
    </row>
    <row r="12" spans="1:20" x14ac:dyDescent="0.15">
      <c r="A12" s="33" t="s">
        <v>101</v>
      </c>
      <c r="B12" s="34" t="s">
        <v>41</v>
      </c>
      <c r="C12" s="41">
        <v>116210</v>
      </c>
      <c r="D12" s="42">
        <v>116210</v>
      </c>
      <c r="E12" s="27" t="s">
        <v>78</v>
      </c>
      <c r="F12" s="27">
        <v>113347</v>
      </c>
      <c r="G12" s="27" t="s">
        <v>94</v>
      </c>
      <c r="H12" s="27" t="s">
        <v>110</v>
      </c>
      <c r="I12" s="27">
        <v>30</v>
      </c>
      <c r="J12" s="27">
        <v>106386</v>
      </c>
      <c r="K12" s="27"/>
      <c r="L12" s="27"/>
      <c r="M12" s="3"/>
      <c r="N12" s="3"/>
      <c r="O12" s="3"/>
      <c r="P12" s="3"/>
      <c r="Q12" s="3"/>
      <c r="R12" s="3"/>
      <c r="S12" s="3"/>
      <c r="T12" s="3"/>
    </row>
    <row r="13" spans="1:20" x14ac:dyDescent="0.15">
      <c r="A13" s="33" t="s">
        <v>102</v>
      </c>
      <c r="B13" s="34" t="s">
        <v>201</v>
      </c>
      <c r="C13" s="41">
        <v>116210</v>
      </c>
      <c r="D13" s="42">
        <v>116210</v>
      </c>
      <c r="E13" s="27" t="s">
        <v>82</v>
      </c>
      <c r="F13" s="27">
        <v>113347</v>
      </c>
      <c r="G13" s="27" t="s">
        <v>94</v>
      </c>
      <c r="H13" s="27" t="s">
        <v>110</v>
      </c>
      <c r="I13" s="27">
        <v>30</v>
      </c>
      <c r="J13" s="27">
        <v>106386</v>
      </c>
      <c r="K13" s="27"/>
      <c r="L13" s="27"/>
      <c r="M13" s="3"/>
      <c r="N13" s="3"/>
      <c r="O13" s="3"/>
      <c r="P13" s="3"/>
      <c r="Q13" s="3"/>
      <c r="R13" s="3"/>
      <c r="S13" s="3"/>
      <c r="T13" s="3"/>
    </row>
    <row r="14" spans="1:20" x14ac:dyDescent="0.15">
      <c r="A14" s="33" t="s">
        <v>103</v>
      </c>
      <c r="B14" s="34" t="s">
        <v>202</v>
      </c>
      <c r="C14" s="41">
        <v>116210</v>
      </c>
      <c r="D14" s="42">
        <v>116210</v>
      </c>
      <c r="E14" s="27" t="s">
        <v>84</v>
      </c>
      <c r="F14" s="27">
        <v>113347</v>
      </c>
      <c r="G14" s="27" t="s">
        <v>94</v>
      </c>
      <c r="H14" s="27" t="s">
        <v>110</v>
      </c>
      <c r="I14" s="27">
        <v>30</v>
      </c>
      <c r="J14" s="27">
        <v>106386</v>
      </c>
      <c r="K14" s="27"/>
      <c r="L14" s="27"/>
      <c r="M14" s="3"/>
      <c r="N14" s="3"/>
      <c r="O14" s="3"/>
      <c r="P14" s="3"/>
      <c r="Q14" s="3"/>
      <c r="R14" s="3"/>
      <c r="S14" s="3"/>
      <c r="T14" s="3"/>
    </row>
    <row r="15" spans="1:20" x14ac:dyDescent="0.15">
      <c r="A15" s="33" t="s">
        <v>104</v>
      </c>
      <c r="B15" s="34" t="s">
        <v>23</v>
      </c>
      <c r="C15" s="41">
        <v>116210</v>
      </c>
      <c r="D15" s="42">
        <v>116211</v>
      </c>
      <c r="E15" s="27" t="s">
        <v>78</v>
      </c>
      <c r="F15" s="27">
        <v>113348</v>
      </c>
      <c r="G15" s="27">
        <v>113013</v>
      </c>
      <c r="H15" s="27" t="s">
        <v>110</v>
      </c>
      <c r="I15" s="27">
        <v>30</v>
      </c>
      <c r="J15" s="27">
        <v>106386</v>
      </c>
      <c r="K15" s="27"/>
      <c r="L15" s="27"/>
      <c r="M15" s="3"/>
      <c r="N15" s="3"/>
      <c r="O15" s="3"/>
      <c r="P15" s="3"/>
      <c r="Q15" s="3"/>
      <c r="R15" s="3"/>
      <c r="S15" s="3"/>
      <c r="T15" s="3"/>
    </row>
    <row r="16" spans="1:20" x14ac:dyDescent="0.15">
      <c r="A16" s="33" t="s">
        <v>105</v>
      </c>
      <c r="B16" s="34" t="s">
        <v>13</v>
      </c>
      <c r="C16" s="41">
        <v>116210</v>
      </c>
      <c r="D16" s="42">
        <v>116211</v>
      </c>
      <c r="E16" s="27" t="s">
        <v>82</v>
      </c>
      <c r="F16" s="27">
        <v>113348</v>
      </c>
      <c r="G16" s="27">
        <v>113013</v>
      </c>
      <c r="H16" s="27" t="s">
        <v>110</v>
      </c>
      <c r="I16" s="27">
        <v>30</v>
      </c>
      <c r="J16" s="27">
        <v>106386</v>
      </c>
      <c r="K16" s="27"/>
      <c r="L16" s="27"/>
      <c r="M16" s="3"/>
      <c r="N16" s="3"/>
      <c r="O16" s="3"/>
      <c r="P16" s="3"/>
      <c r="Q16" s="3"/>
      <c r="R16" s="3"/>
      <c r="S16" s="3"/>
      <c r="T16" s="3"/>
    </row>
    <row r="17" spans="1:20" x14ac:dyDescent="0.15">
      <c r="A17" s="33" t="s">
        <v>106</v>
      </c>
      <c r="B17" s="34" t="s">
        <v>11</v>
      </c>
      <c r="C17" s="41">
        <v>116210</v>
      </c>
      <c r="D17" s="42">
        <v>116211</v>
      </c>
      <c r="E17" s="27" t="s">
        <v>84</v>
      </c>
      <c r="F17" s="27">
        <v>113348</v>
      </c>
      <c r="G17" s="27">
        <v>113013</v>
      </c>
      <c r="H17" s="27" t="s">
        <v>110</v>
      </c>
      <c r="I17" s="27">
        <v>30</v>
      </c>
      <c r="J17" s="27">
        <v>106386</v>
      </c>
      <c r="K17" s="27"/>
      <c r="L17" s="27"/>
      <c r="M17" s="3"/>
      <c r="N17" s="3"/>
      <c r="O17" s="3"/>
      <c r="P17" s="3"/>
      <c r="Q17" s="3"/>
      <c r="R17" s="3"/>
      <c r="S17" s="3"/>
      <c r="T17" s="3"/>
    </row>
    <row r="18" spans="1:20" x14ac:dyDescent="0.15">
      <c r="A18" s="33" t="s">
        <v>111</v>
      </c>
      <c r="B18" s="34" t="s">
        <v>25</v>
      </c>
      <c r="C18" s="41">
        <v>116210</v>
      </c>
      <c r="D18" s="42">
        <v>116211</v>
      </c>
      <c r="E18" s="27" t="s">
        <v>78</v>
      </c>
      <c r="F18" s="27">
        <v>113348</v>
      </c>
      <c r="G18" s="27" t="s">
        <v>94</v>
      </c>
      <c r="H18" s="27" t="s">
        <v>110</v>
      </c>
      <c r="I18" s="27">
        <v>30</v>
      </c>
      <c r="J18" s="27">
        <v>106386</v>
      </c>
      <c r="K18" s="27"/>
      <c r="L18" s="27"/>
      <c r="M18" s="3"/>
      <c r="N18" s="3"/>
      <c r="O18" s="3"/>
      <c r="P18" s="3"/>
      <c r="Q18" s="3"/>
      <c r="R18" s="3"/>
      <c r="S18" s="3"/>
      <c r="T18" s="3"/>
    </row>
    <row r="19" spans="1:20" x14ac:dyDescent="0.15">
      <c r="A19" s="33" t="s">
        <v>112</v>
      </c>
      <c r="B19" s="34" t="s">
        <v>14</v>
      </c>
      <c r="C19" s="41">
        <v>116210</v>
      </c>
      <c r="D19" s="42">
        <v>116211</v>
      </c>
      <c r="E19" s="27" t="s">
        <v>82</v>
      </c>
      <c r="F19" s="27">
        <v>113348</v>
      </c>
      <c r="G19" s="27" t="s">
        <v>94</v>
      </c>
      <c r="H19" s="27" t="s">
        <v>110</v>
      </c>
      <c r="I19" s="27">
        <v>30</v>
      </c>
      <c r="J19" s="27">
        <v>106386</v>
      </c>
      <c r="K19" s="27"/>
      <c r="L19" s="27"/>
      <c r="M19" s="3"/>
      <c r="N19" s="3"/>
      <c r="O19" s="3"/>
      <c r="P19" s="3"/>
      <c r="Q19" s="3"/>
      <c r="R19" s="3"/>
      <c r="S19" s="3"/>
      <c r="T19" s="3"/>
    </row>
    <row r="20" spans="1:20" x14ac:dyDescent="0.15">
      <c r="A20" s="33" t="s">
        <v>113</v>
      </c>
      <c r="B20" s="34" t="s">
        <v>10</v>
      </c>
      <c r="C20" s="41">
        <v>116210</v>
      </c>
      <c r="D20" s="42">
        <v>116211</v>
      </c>
      <c r="E20" s="27" t="s">
        <v>84</v>
      </c>
      <c r="F20" s="27">
        <v>113348</v>
      </c>
      <c r="G20" s="27" t="s">
        <v>94</v>
      </c>
      <c r="H20" s="27" t="s">
        <v>110</v>
      </c>
      <c r="I20" s="27">
        <v>30</v>
      </c>
      <c r="J20" s="27">
        <v>106386</v>
      </c>
      <c r="K20" s="27"/>
      <c r="L20" s="27"/>
      <c r="M20" s="3"/>
      <c r="N20" s="3"/>
      <c r="O20" s="3"/>
      <c r="P20" s="3"/>
      <c r="Q20" s="3"/>
      <c r="R20" s="3"/>
      <c r="S20" s="3"/>
      <c r="T20" s="3"/>
    </row>
    <row r="21" spans="1:20" x14ac:dyDescent="0.15">
      <c r="A21" s="33" t="s">
        <v>117</v>
      </c>
      <c r="B21" s="34" t="s">
        <v>118</v>
      </c>
      <c r="C21" s="41">
        <v>116210</v>
      </c>
      <c r="D21" s="42">
        <v>114031</v>
      </c>
      <c r="E21" s="27" t="s">
        <v>78</v>
      </c>
      <c r="F21" s="27">
        <v>113347</v>
      </c>
      <c r="G21" s="27" t="s">
        <v>97</v>
      </c>
      <c r="H21" s="27" t="s">
        <v>110</v>
      </c>
      <c r="I21" s="27">
        <v>30</v>
      </c>
      <c r="J21" s="27">
        <v>114030</v>
      </c>
      <c r="K21" s="27">
        <v>106386</v>
      </c>
      <c r="L21" s="27"/>
      <c r="M21" s="3"/>
      <c r="O21" s="3"/>
      <c r="P21" s="3"/>
      <c r="Q21" s="3"/>
      <c r="R21" s="3"/>
      <c r="S21" s="3"/>
      <c r="T21" s="3"/>
    </row>
    <row r="22" spans="1:20" x14ac:dyDescent="0.15">
      <c r="A22" s="33" t="s">
        <v>119</v>
      </c>
      <c r="B22" s="34" t="s">
        <v>33</v>
      </c>
      <c r="C22" s="41">
        <v>116210</v>
      </c>
      <c r="D22" s="42">
        <v>114031</v>
      </c>
      <c r="E22" s="27" t="s">
        <v>82</v>
      </c>
      <c r="F22" s="27">
        <v>113347</v>
      </c>
      <c r="G22" s="27" t="s">
        <v>97</v>
      </c>
      <c r="H22" s="27" t="s">
        <v>110</v>
      </c>
      <c r="I22" s="27">
        <v>30</v>
      </c>
      <c r="J22" s="27">
        <v>114030</v>
      </c>
      <c r="K22" s="27">
        <v>106386</v>
      </c>
      <c r="L22" s="27"/>
      <c r="M22" s="3"/>
      <c r="O22" s="3"/>
      <c r="P22" s="3"/>
      <c r="Q22" s="3"/>
      <c r="R22" s="3"/>
      <c r="S22" s="3"/>
      <c r="T22" s="3"/>
    </row>
    <row r="23" spans="1:20" x14ac:dyDescent="0.15">
      <c r="A23" s="33" t="s">
        <v>120</v>
      </c>
      <c r="B23" s="34" t="s">
        <v>34</v>
      </c>
      <c r="C23" s="41">
        <v>116210</v>
      </c>
      <c r="D23" s="42">
        <v>114031</v>
      </c>
      <c r="E23" s="27" t="s">
        <v>84</v>
      </c>
      <c r="F23" s="27">
        <v>113347</v>
      </c>
      <c r="G23" s="27" t="s">
        <v>97</v>
      </c>
      <c r="H23" s="27" t="s">
        <v>110</v>
      </c>
      <c r="I23" s="27">
        <v>30</v>
      </c>
      <c r="J23" s="27">
        <v>114030</v>
      </c>
      <c r="K23" s="27">
        <v>106386</v>
      </c>
      <c r="L23" s="27"/>
      <c r="M23" s="3"/>
      <c r="O23" s="3"/>
      <c r="P23" s="3"/>
      <c r="Q23" s="3"/>
      <c r="R23" s="3"/>
      <c r="S23" s="3"/>
      <c r="T23" s="3"/>
    </row>
    <row r="24" spans="1:20" x14ac:dyDescent="0.15">
      <c r="A24" s="33" t="s">
        <v>121</v>
      </c>
      <c r="B24" s="34" t="s">
        <v>36</v>
      </c>
      <c r="C24" s="41">
        <v>116210</v>
      </c>
      <c r="D24" s="42">
        <v>114031</v>
      </c>
      <c r="E24" s="27" t="s">
        <v>78</v>
      </c>
      <c r="F24" s="27">
        <v>113347</v>
      </c>
      <c r="G24" s="27" t="s">
        <v>97</v>
      </c>
      <c r="H24" s="27" t="s">
        <v>110</v>
      </c>
      <c r="I24" s="27">
        <v>30</v>
      </c>
      <c r="J24" s="27">
        <v>114030</v>
      </c>
      <c r="K24" s="27">
        <v>116213</v>
      </c>
      <c r="L24" s="27">
        <v>106386</v>
      </c>
      <c r="M24" s="3"/>
      <c r="O24" s="3"/>
      <c r="P24" s="3"/>
      <c r="Q24" s="3"/>
      <c r="R24" s="3"/>
      <c r="S24" s="3"/>
      <c r="T24" s="3"/>
    </row>
    <row r="25" spans="1:20" x14ac:dyDescent="0.15">
      <c r="A25" s="33" t="s">
        <v>122</v>
      </c>
      <c r="B25" s="34" t="s">
        <v>18</v>
      </c>
      <c r="C25" s="41">
        <v>116210</v>
      </c>
      <c r="D25" s="42">
        <v>114031</v>
      </c>
      <c r="E25" s="27" t="s">
        <v>82</v>
      </c>
      <c r="F25" s="27">
        <v>113347</v>
      </c>
      <c r="G25" s="27" t="s">
        <v>97</v>
      </c>
      <c r="H25" s="27" t="s">
        <v>110</v>
      </c>
      <c r="I25" s="27">
        <v>30</v>
      </c>
      <c r="J25" s="27">
        <v>114030</v>
      </c>
      <c r="K25" s="27">
        <v>116213</v>
      </c>
      <c r="L25" s="27">
        <v>106386</v>
      </c>
      <c r="M25" s="3"/>
      <c r="O25" s="3"/>
      <c r="P25" s="3"/>
      <c r="Q25" s="3"/>
      <c r="R25" s="3"/>
      <c r="S25" s="3"/>
      <c r="T25" s="3"/>
    </row>
    <row r="26" spans="1:20" x14ac:dyDescent="0.15">
      <c r="A26" s="33" t="s">
        <v>123</v>
      </c>
      <c r="B26" s="34" t="s">
        <v>38</v>
      </c>
      <c r="C26" s="41">
        <v>116210</v>
      </c>
      <c r="D26" s="42">
        <v>114031</v>
      </c>
      <c r="E26" s="27" t="s">
        <v>84</v>
      </c>
      <c r="F26" s="27">
        <v>113347</v>
      </c>
      <c r="G26" s="27" t="s">
        <v>97</v>
      </c>
      <c r="H26" s="27" t="s">
        <v>110</v>
      </c>
      <c r="I26" s="27">
        <v>30</v>
      </c>
      <c r="J26" s="27">
        <v>114030</v>
      </c>
      <c r="K26" s="27">
        <v>116213</v>
      </c>
      <c r="L26" s="27">
        <v>106386</v>
      </c>
      <c r="M26" s="3"/>
      <c r="O26" s="3"/>
      <c r="P26" s="3"/>
      <c r="Q26" s="3"/>
      <c r="R26" s="3"/>
      <c r="S26" s="3"/>
      <c r="T26" s="3"/>
    </row>
    <row r="27" spans="1:20" x14ac:dyDescent="0.15">
      <c r="A27" s="33" t="s">
        <v>124</v>
      </c>
      <c r="B27" s="34" t="s">
        <v>24</v>
      </c>
      <c r="C27" s="41">
        <v>116210</v>
      </c>
      <c r="D27" s="42">
        <v>116211</v>
      </c>
      <c r="E27" s="27" t="s">
        <v>78</v>
      </c>
      <c r="F27" s="27">
        <v>113348</v>
      </c>
      <c r="G27" s="27" t="s">
        <v>96</v>
      </c>
      <c r="H27" s="27" t="s">
        <v>110</v>
      </c>
      <c r="I27" s="27">
        <v>30</v>
      </c>
      <c r="J27" s="27">
        <v>106386</v>
      </c>
      <c r="K27" s="27"/>
      <c r="L27" s="27"/>
      <c r="M27" s="3"/>
      <c r="N27" s="3"/>
      <c r="O27" s="3"/>
      <c r="P27" s="3"/>
      <c r="Q27" s="3"/>
      <c r="R27" s="3"/>
      <c r="S27" s="3"/>
      <c r="T27" s="3"/>
    </row>
    <row r="28" spans="1:20" x14ac:dyDescent="0.15">
      <c r="A28" s="33" t="s">
        <v>125</v>
      </c>
      <c r="B28" s="34" t="s">
        <v>17</v>
      </c>
      <c r="C28" s="41">
        <v>116210</v>
      </c>
      <c r="D28" s="42">
        <v>116211</v>
      </c>
      <c r="E28" s="27" t="s">
        <v>82</v>
      </c>
      <c r="F28" s="27">
        <v>113348</v>
      </c>
      <c r="G28" s="27" t="s">
        <v>96</v>
      </c>
      <c r="H28" s="27" t="s">
        <v>110</v>
      </c>
      <c r="I28" s="27">
        <v>30</v>
      </c>
      <c r="J28" s="27">
        <v>106386</v>
      </c>
      <c r="K28" s="27"/>
      <c r="L28" s="27"/>
      <c r="M28" s="3"/>
      <c r="N28" s="3"/>
      <c r="O28" s="3"/>
      <c r="P28" s="3"/>
      <c r="Q28" s="3"/>
      <c r="R28" s="3"/>
      <c r="S28" s="3"/>
      <c r="T28" s="3"/>
    </row>
    <row r="29" spans="1:20" x14ac:dyDescent="0.15">
      <c r="A29" s="33" t="s">
        <v>126</v>
      </c>
      <c r="B29" s="34" t="s">
        <v>7</v>
      </c>
      <c r="C29" s="41">
        <v>116210</v>
      </c>
      <c r="D29" s="42">
        <v>116211</v>
      </c>
      <c r="E29" s="27" t="s">
        <v>84</v>
      </c>
      <c r="F29" s="27">
        <v>113348</v>
      </c>
      <c r="G29" s="27" t="s">
        <v>96</v>
      </c>
      <c r="H29" s="27" t="s">
        <v>110</v>
      </c>
      <c r="I29" s="27">
        <v>30</v>
      </c>
      <c r="J29" s="27">
        <v>106386</v>
      </c>
      <c r="K29" s="27"/>
      <c r="L29" s="27"/>
      <c r="M29" s="3"/>
      <c r="N29" s="3"/>
      <c r="O29" s="3"/>
      <c r="P29" s="3"/>
      <c r="Q29" s="3"/>
      <c r="R29" s="3"/>
      <c r="S29" s="3"/>
      <c r="T29" s="3"/>
    </row>
    <row r="30" spans="1:20" x14ac:dyDescent="0.15">
      <c r="A30" s="33" t="s">
        <v>128</v>
      </c>
      <c r="B30" s="34" t="s">
        <v>21</v>
      </c>
      <c r="C30" s="41">
        <v>116211</v>
      </c>
      <c r="D30" s="42">
        <v>114031</v>
      </c>
      <c r="E30" s="27" t="s">
        <v>78</v>
      </c>
      <c r="F30" s="27">
        <v>113348</v>
      </c>
      <c r="G30" s="27" t="s">
        <v>97</v>
      </c>
      <c r="H30" s="27" t="s">
        <v>110</v>
      </c>
      <c r="I30" s="27">
        <v>30</v>
      </c>
      <c r="J30" s="27">
        <v>106386</v>
      </c>
      <c r="K30" s="27">
        <v>116213</v>
      </c>
      <c r="L30" s="27">
        <v>114030</v>
      </c>
      <c r="M30" s="3"/>
      <c r="O30" s="3"/>
      <c r="P30" s="3"/>
      <c r="Q30" s="3"/>
      <c r="R30" s="3"/>
      <c r="S30" s="3"/>
      <c r="T30" s="3"/>
    </row>
    <row r="31" spans="1:20" x14ac:dyDescent="0.15">
      <c r="A31" s="33" t="s">
        <v>129</v>
      </c>
      <c r="B31" s="34" t="s">
        <v>28</v>
      </c>
      <c r="C31" s="41">
        <v>116211</v>
      </c>
      <c r="D31" s="42">
        <v>114031</v>
      </c>
      <c r="E31" s="27" t="s">
        <v>82</v>
      </c>
      <c r="F31" s="27">
        <v>113348</v>
      </c>
      <c r="G31" s="27" t="s">
        <v>97</v>
      </c>
      <c r="H31" s="27" t="s">
        <v>110</v>
      </c>
      <c r="I31" s="27">
        <v>30</v>
      </c>
      <c r="J31" s="27">
        <v>106386</v>
      </c>
      <c r="K31" s="27">
        <v>116213</v>
      </c>
      <c r="L31" s="27">
        <v>114030</v>
      </c>
      <c r="M31" s="3"/>
      <c r="O31" s="3"/>
      <c r="P31" s="3"/>
      <c r="Q31" s="3"/>
      <c r="R31" s="3"/>
      <c r="S31" s="3"/>
      <c r="T31" s="3"/>
    </row>
    <row r="32" spans="1:20" x14ac:dyDescent="0.15">
      <c r="A32" s="33" t="s">
        <v>130</v>
      </c>
      <c r="B32" s="34" t="s">
        <v>9</v>
      </c>
      <c r="C32" s="41">
        <v>116211</v>
      </c>
      <c r="D32" s="42">
        <v>114031</v>
      </c>
      <c r="E32" s="27" t="s">
        <v>84</v>
      </c>
      <c r="F32" s="27">
        <v>113348</v>
      </c>
      <c r="G32" s="27" t="s">
        <v>97</v>
      </c>
      <c r="H32" s="27" t="s">
        <v>110</v>
      </c>
      <c r="I32" s="27">
        <v>30</v>
      </c>
      <c r="J32" s="27">
        <v>106386</v>
      </c>
      <c r="K32" s="27">
        <v>116213</v>
      </c>
      <c r="L32" s="27">
        <v>114030</v>
      </c>
      <c r="M32" s="3"/>
      <c r="O32" s="3"/>
      <c r="P32" s="3"/>
      <c r="Q32" s="3"/>
      <c r="R32" s="3"/>
      <c r="S32" s="3"/>
      <c r="T32" s="3"/>
    </row>
    <row r="33" spans="1:20" x14ac:dyDescent="0.15">
      <c r="A33" s="33" t="s">
        <v>131</v>
      </c>
      <c r="B33" s="34" t="s">
        <v>20</v>
      </c>
      <c r="C33" s="41">
        <v>116210</v>
      </c>
      <c r="D33" s="42">
        <v>116211</v>
      </c>
      <c r="E33" s="27" t="s">
        <v>78</v>
      </c>
      <c r="F33" s="27">
        <v>113348</v>
      </c>
      <c r="G33" s="27" t="s">
        <v>114</v>
      </c>
      <c r="H33" s="27" t="s">
        <v>110</v>
      </c>
      <c r="I33" s="27">
        <v>30</v>
      </c>
      <c r="J33" s="27">
        <v>106386</v>
      </c>
      <c r="K33" s="27"/>
      <c r="L33" s="27"/>
      <c r="M33" s="3"/>
      <c r="N33" s="3"/>
      <c r="O33" s="3"/>
      <c r="P33" s="3"/>
      <c r="Q33" s="3"/>
      <c r="R33" s="3"/>
      <c r="S33" s="3"/>
      <c r="T33" s="3"/>
    </row>
    <row r="34" spans="1:20" x14ac:dyDescent="0.15">
      <c r="A34" s="33" t="s">
        <v>132</v>
      </c>
      <c r="B34" s="34" t="s">
        <v>26</v>
      </c>
      <c r="C34" s="41">
        <v>116210</v>
      </c>
      <c r="D34" s="42">
        <v>116211</v>
      </c>
      <c r="E34" s="27" t="s">
        <v>82</v>
      </c>
      <c r="F34" s="27">
        <v>113348</v>
      </c>
      <c r="G34" s="27" t="s">
        <v>114</v>
      </c>
      <c r="H34" s="27" t="s">
        <v>110</v>
      </c>
      <c r="I34" s="27">
        <v>30</v>
      </c>
      <c r="J34" s="27">
        <v>106386</v>
      </c>
      <c r="K34" s="27"/>
      <c r="L34" s="27"/>
      <c r="M34" s="3"/>
      <c r="N34" s="3"/>
      <c r="O34" s="3"/>
      <c r="P34" s="3"/>
      <c r="Q34" s="3"/>
      <c r="R34" s="3"/>
      <c r="S34" s="3"/>
      <c r="T34" s="3"/>
    </row>
    <row r="35" spans="1:20" x14ac:dyDescent="0.15">
      <c r="A35" s="33" t="s">
        <v>133</v>
      </c>
      <c r="B35" s="34" t="s">
        <v>8</v>
      </c>
      <c r="C35" s="41">
        <v>116210</v>
      </c>
      <c r="D35" s="42">
        <v>116211</v>
      </c>
      <c r="E35" s="27" t="s">
        <v>84</v>
      </c>
      <c r="F35" s="27">
        <v>113348</v>
      </c>
      <c r="G35" s="27" t="s">
        <v>114</v>
      </c>
      <c r="H35" s="27" t="s">
        <v>110</v>
      </c>
      <c r="I35" s="27">
        <v>30</v>
      </c>
      <c r="J35" s="27">
        <v>106386</v>
      </c>
      <c r="K35" s="27"/>
      <c r="L35" s="27"/>
      <c r="M35" s="3"/>
      <c r="N35" s="3"/>
      <c r="O35" s="3"/>
      <c r="P35" s="3"/>
      <c r="Q35" s="3"/>
      <c r="R35" s="3"/>
      <c r="S35" s="3"/>
      <c r="T35" s="3"/>
    </row>
    <row r="36" spans="1:20" x14ac:dyDescent="0.15">
      <c r="A36" s="33" t="s">
        <v>136</v>
      </c>
      <c r="B36" s="34" t="s">
        <v>137</v>
      </c>
      <c r="C36" s="41">
        <v>116217</v>
      </c>
      <c r="D36" s="42">
        <v>116217</v>
      </c>
      <c r="E36" s="27"/>
      <c r="F36" s="27"/>
      <c r="G36" s="27"/>
      <c r="H36" s="27" t="s">
        <v>110</v>
      </c>
      <c r="I36" s="27">
        <v>2</v>
      </c>
      <c r="J36" s="27"/>
      <c r="K36" s="27"/>
      <c r="L36" s="27"/>
      <c r="M36" s="3"/>
      <c r="N36" s="3"/>
      <c r="O36" s="3"/>
      <c r="P36" s="3"/>
      <c r="Q36" s="3"/>
      <c r="R36" s="3"/>
      <c r="S36" s="3"/>
      <c r="T36" s="3"/>
    </row>
    <row r="37" spans="1:20" x14ac:dyDescent="0.15">
      <c r="A37" s="33" t="s">
        <v>138</v>
      </c>
      <c r="B37" s="34" t="s">
        <v>139</v>
      </c>
      <c r="C37" s="41">
        <v>116221</v>
      </c>
      <c r="D37" s="42">
        <v>116222</v>
      </c>
      <c r="E37" s="27" t="s">
        <v>140</v>
      </c>
      <c r="F37" s="27" t="s">
        <v>141</v>
      </c>
      <c r="G37" s="27"/>
      <c r="H37" s="27" t="s">
        <v>110</v>
      </c>
      <c r="I37" s="27">
        <v>20</v>
      </c>
      <c r="J37" s="27"/>
      <c r="K37" s="27"/>
      <c r="L37" s="27"/>
      <c r="M37" s="3"/>
      <c r="N37" s="3"/>
      <c r="O37" s="3"/>
      <c r="P37" s="3"/>
      <c r="Q37" s="3"/>
      <c r="R37" s="3"/>
      <c r="S37" s="3"/>
      <c r="T37" s="3"/>
    </row>
    <row r="38" spans="1:20" x14ac:dyDescent="0.15">
      <c r="A38" s="33" t="s">
        <v>157</v>
      </c>
      <c r="B38" s="34" t="s">
        <v>37</v>
      </c>
      <c r="C38" s="41">
        <v>116212</v>
      </c>
      <c r="D38" s="42">
        <v>116210</v>
      </c>
      <c r="E38" s="27" t="s">
        <v>206</v>
      </c>
      <c r="F38" s="27">
        <v>113347</v>
      </c>
      <c r="H38" s="27" t="s">
        <v>158</v>
      </c>
      <c r="I38" s="27">
        <v>30</v>
      </c>
      <c r="L38" s="27"/>
      <c r="M38" s="3"/>
      <c r="N38" s="3"/>
      <c r="O38" s="3"/>
      <c r="P38" s="3"/>
      <c r="Q38" s="3"/>
      <c r="R38" s="3"/>
      <c r="S38" s="3"/>
      <c r="T38" s="3"/>
    </row>
    <row r="39" spans="1:20" x14ac:dyDescent="0.15">
      <c r="A39" s="45" t="s">
        <v>246</v>
      </c>
      <c r="B39" s="34" t="s">
        <v>247</v>
      </c>
      <c r="C39" s="41">
        <v>116212</v>
      </c>
      <c r="D39" s="42">
        <v>116211</v>
      </c>
      <c r="E39" s="27" t="s">
        <v>206</v>
      </c>
      <c r="F39" s="27">
        <v>113348</v>
      </c>
      <c r="H39" s="27" t="s">
        <v>158</v>
      </c>
      <c r="I39" s="27">
        <v>30</v>
      </c>
      <c r="L39" s="27"/>
      <c r="M39" s="3"/>
      <c r="N39" s="3"/>
      <c r="O39" s="3"/>
      <c r="P39" s="3"/>
      <c r="Q39" s="3"/>
      <c r="R39" s="3"/>
      <c r="S39" s="3"/>
      <c r="T39" s="3"/>
    </row>
    <row r="40" spans="1:20" x14ac:dyDescent="0.15">
      <c r="A40" s="33" t="s">
        <v>159</v>
      </c>
      <c r="B40" s="34" t="s">
        <v>160</v>
      </c>
      <c r="C40" s="41">
        <v>116212</v>
      </c>
      <c r="D40" s="42">
        <v>116210</v>
      </c>
      <c r="E40" s="27" t="s">
        <v>207</v>
      </c>
      <c r="F40" s="27">
        <v>113347</v>
      </c>
      <c r="H40" s="27" t="s">
        <v>158</v>
      </c>
      <c r="I40" s="27">
        <v>30</v>
      </c>
      <c r="L40" s="27"/>
      <c r="M40" s="3"/>
      <c r="N40" s="3"/>
      <c r="O40" s="3"/>
      <c r="P40" s="3"/>
      <c r="Q40" s="3"/>
      <c r="R40" s="3"/>
      <c r="S40" s="3"/>
      <c r="T40" s="3"/>
    </row>
    <row r="41" spans="1:20" x14ac:dyDescent="0.15">
      <c r="A41" s="33" t="s">
        <v>162</v>
      </c>
      <c r="B41" s="34" t="s">
        <v>161</v>
      </c>
      <c r="C41" s="41">
        <v>116212</v>
      </c>
      <c r="D41" s="42">
        <v>116210</v>
      </c>
      <c r="E41" s="27" t="s">
        <v>208</v>
      </c>
      <c r="F41" s="27">
        <v>113347</v>
      </c>
      <c r="H41" s="27" t="s">
        <v>158</v>
      </c>
      <c r="I41" s="27">
        <v>30</v>
      </c>
      <c r="L41" s="27"/>
      <c r="M41" s="3"/>
      <c r="N41" s="3"/>
      <c r="O41" s="3"/>
      <c r="P41" s="3"/>
      <c r="Q41" s="3"/>
      <c r="R41" s="3"/>
      <c r="S41" s="3"/>
      <c r="T41" s="3"/>
    </row>
    <row r="42" spans="1:20" x14ac:dyDescent="0.15">
      <c r="A42" s="45" t="s">
        <v>248</v>
      </c>
      <c r="B42" s="34" t="s">
        <v>250</v>
      </c>
      <c r="C42" s="41">
        <v>116212</v>
      </c>
      <c r="D42" s="42">
        <v>116211</v>
      </c>
      <c r="E42" s="27" t="s">
        <v>208</v>
      </c>
      <c r="F42" s="27">
        <v>113348</v>
      </c>
      <c r="H42" s="27" t="s">
        <v>158</v>
      </c>
      <c r="I42" s="27">
        <v>30</v>
      </c>
      <c r="L42" s="27"/>
      <c r="M42" s="3"/>
      <c r="N42" s="3"/>
      <c r="O42" s="3"/>
      <c r="P42" s="3"/>
      <c r="Q42" s="3"/>
      <c r="R42" s="3"/>
      <c r="S42" s="3"/>
      <c r="T42" s="3"/>
    </row>
    <row r="43" spans="1:20" x14ac:dyDescent="0.15">
      <c r="A43" s="33" t="s">
        <v>163</v>
      </c>
      <c r="B43" s="34" t="s">
        <v>19</v>
      </c>
      <c r="C43" s="41">
        <v>116212</v>
      </c>
      <c r="D43" s="42">
        <v>116210</v>
      </c>
      <c r="E43" s="27" t="s">
        <v>206</v>
      </c>
      <c r="F43" s="27">
        <v>113348</v>
      </c>
      <c r="H43" s="27" t="s">
        <v>158</v>
      </c>
      <c r="I43" s="27">
        <v>30</v>
      </c>
      <c r="L43" s="27"/>
      <c r="M43" s="3"/>
      <c r="N43" s="3"/>
      <c r="O43" s="3"/>
      <c r="P43" s="3"/>
      <c r="Q43" s="3"/>
      <c r="R43" s="3"/>
      <c r="S43" s="3"/>
      <c r="T43" s="3"/>
    </row>
    <row r="44" spans="1:20" x14ac:dyDescent="0.15">
      <c r="A44" s="33" t="s">
        <v>164</v>
      </c>
      <c r="B44" s="34" t="s">
        <v>27</v>
      </c>
      <c r="C44" s="41">
        <v>116212</v>
      </c>
      <c r="D44" s="42">
        <v>116210</v>
      </c>
      <c r="E44" s="27" t="s">
        <v>207</v>
      </c>
      <c r="F44" s="27">
        <v>113348</v>
      </c>
      <c r="H44" s="27" t="s">
        <v>158</v>
      </c>
      <c r="I44" s="27">
        <v>30</v>
      </c>
      <c r="L44" s="27"/>
      <c r="M44" s="3"/>
      <c r="N44" s="3"/>
      <c r="O44" s="3"/>
      <c r="P44" s="3"/>
      <c r="Q44" s="3"/>
      <c r="R44" s="3"/>
      <c r="S44" s="3"/>
      <c r="T44" s="3"/>
    </row>
    <row r="45" spans="1:20" x14ac:dyDescent="0.15">
      <c r="A45" s="33" t="s">
        <v>165</v>
      </c>
      <c r="B45" s="34" t="s">
        <v>15</v>
      </c>
      <c r="C45" s="41">
        <v>116212</v>
      </c>
      <c r="D45" s="42">
        <v>116210</v>
      </c>
      <c r="E45" s="27" t="s">
        <v>208</v>
      </c>
      <c r="F45" s="27">
        <v>113348</v>
      </c>
      <c r="H45" s="27" t="s">
        <v>158</v>
      </c>
      <c r="I45" s="27">
        <v>30</v>
      </c>
      <c r="L45" s="27"/>
      <c r="M45" s="3"/>
      <c r="N45" s="3"/>
      <c r="O45" s="3"/>
      <c r="P45" s="3"/>
      <c r="Q45" s="3"/>
      <c r="R45" s="3"/>
      <c r="S45" s="3"/>
      <c r="T45" s="3"/>
    </row>
    <row r="47" spans="1:20" x14ac:dyDescent="0.15">
      <c r="B47" s="3" t="s">
        <v>225</v>
      </c>
    </row>
    <row r="54" spans="1:20" x14ac:dyDescent="0.15">
      <c r="A54" s="8"/>
      <c r="B54" s="3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3"/>
      <c r="N54" s="3"/>
      <c r="O54" s="3"/>
      <c r="P54" s="3"/>
      <c r="Q54" s="3"/>
      <c r="R54" s="3"/>
      <c r="S54" s="3"/>
      <c r="T54" s="3"/>
    </row>
    <row r="55" spans="1:20" x14ac:dyDescent="0.15">
      <c r="A55" s="31" t="s">
        <v>217</v>
      </c>
      <c r="B55" s="32" t="s">
        <v>216</v>
      </c>
      <c r="C55" s="75" t="s">
        <v>223</v>
      </c>
      <c r="D55" s="75"/>
      <c r="E55" s="30" t="s">
        <v>211</v>
      </c>
      <c r="F55" s="30" t="s">
        <v>218</v>
      </c>
      <c r="G55" s="30"/>
      <c r="H55" s="30" t="s">
        <v>219</v>
      </c>
      <c r="I55" s="30" t="s">
        <v>214</v>
      </c>
      <c r="J55" s="30" t="s">
        <v>220</v>
      </c>
      <c r="K55" s="30" t="s">
        <v>220</v>
      </c>
      <c r="L55" s="30" t="s">
        <v>220</v>
      </c>
      <c r="M55" s="3"/>
      <c r="N55" s="3"/>
      <c r="O55" s="3"/>
      <c r="P55" s="3"/>
      <c r="Q55" s="3"/>
      <c r="R55" s="3"/>
      <c r="S55" s="3"/>
      <c r="T55" s="3"/>
    </row>
    <row r="56" spans="1:20" x14ac:dyDescent="0.15">
      <c r="A56" s="33" t="s">
        <v>85</v>
      </c>
      <c r="B56" s="34" t="s">
        <v>30</v>
      </c>
      <c r="C56" s="35">
        <v>116201</v>
      </c>
      <c r="D56" s="35"/>
      <c r="E56" s="27"/>
      <c r="F56" s="27">
        <v>113013</v>
      </c>
      <c r="G56" s="27"/>
      <c r="H56" s="27" t="s">
        <v>110</v>
      </c>
      <c r="I56" s="27">
        <v>20</v>
      </c>
      <c r="J56" s="27"/>
      <c r="K56" s="27"/>
      <c r="L56" s="27"/>
      <c r="M56" s="3"/>
      <c r="N56" s="3"/>
      <c r="O56" s="3"/>
      <c r="P56" s="3"/>
      <c r="Q56" s="3"/>
      <c r="R56" s="3"/>
      <c r="S56" s="3"/>
      <c r="T56" s="3"/>
    </row>
    <row r="57" spans="1:20" x14ac:dyDescent="0.15">
      <c r="A57" s="33" t="s">
        <v>142</v>
      </c>
      <c r="B57" s="34" t="s">
        <v>143</v>
      </c>
      <c r="C57" s="35">
        <v>116219</v>
      </c>
      <c r="D57" s="35"/>
      <c r="E57" s="27"/>
      <c r="F57" s="27">
        <v>113013</v>
      </c>
      <c r="G57" s="27"/>
      <c r="H57" s="27" t="s">
        <v>110</v>
      </c>
      <c r="I57" s="27">
        <v>20</v>
      </c>
      <c r="J57" s="27"/>
      <c r="K57" s="27"/>
      <c r="L57" s="27"/>
      <c r="M57" s="3"/>
      <c r="N57" s="3"/>
      <c r="O57" s="3"/>
      <c r="P57" s="3"/>
      <c r="Q57" s="3"/>
      <c r="R57" s="3"/>
      <c r="S57" s="3"/>
      <c r="T57" s="3"/>
    </row>
    <row r="58" spans="1:20" x14ac:dyDescent="0.15">
      <c r="A58" s="33" t="s">
        <v>199</v>
      </c>
      <c r="B58" s="34" t="s">
        <v>32</v>
      </c>
      <c r="C58" s="35">
        <v>116201</v>
      </c>
      <c r="D58" s="35"/>
      <c r="E58" s="27"/>
      <c r="F58" s="27" t="s">
        <v>94</v>
      </c>
      <c r="G58" s="27"/>
      <c r="H58" s="27" t="s">
        <v>110</v>
      </c>
      <c r="I58" s="27">
        <v>20</v>
      </c>
      <c r="J58" s="27"/>
      <c r="K58" s="27"/>
      <c r="L58" s="27"/>
      <c r="M58" s="3"/>
      <c r="N58" s="3"/>
      <c r="O58" s="3"/>
      <c r="P58" s="3"/>
      <c r="Q58" s="3"/>
      <c r="R58" s="3"/>
      <c r="S58" s="3"/>
      <c r="T58" s="3"/>
    </row>
    <row r="59" spans="1:20" x14ac:dyDescent="0.15">
      <c r="A59" s="33" t="s">
        <v>200</v>
      </c>
      <c r="B59" s="34" t="s">
        <v>144</v>
      </c>
      <c r="C59" s="35">
        <v>116019</v>
      </c>
      <c r="D59" s="35"/>
      <c r="E59" s="27"/>
      <c r="F59" s="27" t="s">
        <v>94</v>
      </c>
      <c r="G59" s="27"/>
      <c r="H59" s="27" t="s">
        <v>110</v>
      </c>
      <c r="I59" s="27">
        <v>20</v>
      </c>
      <c r="J59" s="27"/>
      <c r="K59" s="27"/>
      <c r="L59" s="27"/>
      <c r="M59" s="3"/>
      <c r="N59" s="3"/>
      <c r="O59" s="3"/>
      <c r="P59" s="3"/>
      <c r="Q59" s="3"/>
      <c r="R59" s="3"/>
      <c r="S59" s="3"/>
      <c r="T59" s="3"/>
    </row>
    <row r="60" spans="1:20" x14ac:dyDescent="0.15">
      <c r="A60" s="33" t="s">
        <v>108</v>
      </c>
      <c r="B60" s="34" t="s">
        <v>31</v>
      </c>
      <c r="C60" s="35">
        <v>116202</v>
      </c>
      <c r="D60" s="35"/>
      <c r="E60" s="27" t="s">
        <v>109</v>
      </c>
      <c r="F60" s="27" t="s">
        <v>95</v>
      </c>
      <c r="G60" s="27"/>
      <c r="H60" s="27" t="s">
        <v>110</v>
      </c>
      <c r="I60" s="27">
        <v>53</v>
      </c>
      <c r="J60" s="27"/>
      <c r="K60" s="27"/>
      <c r="L60" s="27"/>
      <c r="M60" s="3"/>
      <c r="N60" s="3"/>
      <c r="O60" s="3"/>
      <c r="P60" s="3"/>
      <c r="Q60" s="3"/>
      <c r="R60" s="3"/>
      <c r="S60" s="3"/>
      <c r="T60" s="3"/>
    </row>
    <row r="61" spans="1:20" x14ac:dyDescent="0.15">
      <c r="A61" s="33" t="s">
        <v>115</v>
      </c>
      <c r="B61" s="34" t="s">
        <v>40</v>
      </c>
      <c r="C61" s="35">
        <v>116207</v>
      </c>
      <c r="D61" s="35"/>
      <c r="E61" s="27" t="s">
        <v>109</v>
      </c>
      <c r="F61" s="27" t="s">
        <v>96</v>
      </c>
      <c r="G61" s="27"/>
      <c r="H61" s="27" t="s">
        <v>110</v>
      </c>
      <c r="I61" s="27">
        <v>20</v>
      </c>
      <c r="J61" s="27"/>
      <c r="K61" s="27"/>
      <c r="L61" s="27"/>
      <c r="M61" s="3"/>
      <c r="N61" s="3"/>
      <c r="O61" s="3"/>
      <c r="P61" s="3"/>
      <c r="Q61" s="3"/>
      <c r="R61" s="3"/>
      <c r="S61" s="3"/>
      <c r="T61" s="3"/>
    </row>
    <row r="62" spans="1:20" x14ac:dyDescent="0.15">
      <c r="A62" s="33" t="s">
        <v>127</v>
      </c>
      <c r="B62" s="34" t="s">
        <v>39</v>
      </c>
      <c r="C62" s="35">
        <v>116207</v>
      </c>
      <c r="D62" s="35"/>
      <c r="E62" s="27" t="s">
        <v>109</v>
      </c>
      <c r="F62" s="27" t="s">
        <v>114</v>
      </c>
      <c r="G62" s="27"/>
      <c r="H62" s="27" t="s">
        <v>110</v>
      </c>
      <c r="I62" s="27">
        <v>20</v>
      </c>
      <c r="J62" s="27"/>
      <c r="K62" s="27"/>
      <c r="L62" s="27"/>
      <c r="M62" s="3"/>
      <c r="N62" s="3"/>
      <c r="O62" s="3"/>
      <c r="P62" s="3"/>
      <c r="Q62" s="3"/>
      <c r="R62" s="3"/>
      <c r="S62" s="3"/>
      <c r="T62" s="3"/>
    </row>
    <row r="63" spans="1:20" x14ac:dyDescent="0.15">
      <c r="A63" s="33" t="s">
        <v>116</v>
      </c>
      <c r="B63" s="34" t="s">
        <v>29</v>
      </c>
      <c r="C63" s="35">
        <v>116202</v>
      </c>
      <c r="D63" s="35"/>
      <c r="E63" s="27" t="s">
        <v>109</v>
      </c>
      <c r="F63" s="27" t="s">
        <v>97</v>
      </c>
      <c r="G63" s="27"/>
      <c r="H63" s="27" t="s">
        <v>110</v>
      </c>
      <c r="I63" s="27">
        <v>20</v>
      </c>
      <c r="J63" s="27"/>
      <c r="K63" s="27"/>
      <c r="L63" s="27"/>
      <c r="M63" s="3"/>
      <c r="N63" s="3"/>
      <c r="O63" s="3"/>
      <c r="P63" s="3"/>
      <c r="Q63" s="3"/>
      <c r="R63" s="3"/>
      <c r="S63" s="3"/>
      <c r="T63" s="3"/>
    </row>
    <row r="64" spans="1:20" x14ac:dyDescent="0.15">
      <c r="A64" s="33" t="s">
        <v>134</v>
      </c>
      <c r="B64" s="34" t="s">
        <v>135</v>
      </c>
      <c r="C64" s="35">
        <v>116019</v>
      </c>
      <c r="D64" s="35"/>
      <c r="E64" s="27"/>
      <c r="F64" s="27"/>
      <c r="G64" s="27"/>
      <c r="H64" s="27" t="s">
        <v>110</v>
      </c>
      <c r="I64" s="27">
        <v>3</v>
      </c>
      <c r="J64" s="27"/>
      <c r="K64" s="27"/>
      <c r="L64" s="27"/>
      <c r="M64" s="3"/>
      <c r="N64" s="3"/>
      <c r="O64" s="3"/>
      <c r="P64" s="3"/>
      <c r="Q64" s="3"/>
      <c r="R64" s="3"/>
      <c r="S64" s="3"/>
      <c r="T64" s="3"/>
    </row>
    <row r="65" spans="1:20" x14ac:dyDescent="0.15">
      <c r="A65" s="33" t="s">
        <v>203</v>
      </c>
      <c r="B65" s="34" t="s">
        <v>146</v>
      </c>
      <c r="C65" s="35">
        <v>116218</v>
      </c>
      <c r="D65" s="35"/>
      <c r="E65" s="27"/>
      <c r="F65" s="27" t="s">
        <v>145</v>
      </c>
      <c r="G65" s="27"/>
      <c r="H65" s="27" t="s">
        <v>110</v>
      </c>
      <c r="I65" s="27">
        <v>0</v>
      </c>
      <c r="J65" s="27"/>
      <c r="K65" s="27"/>
      <c r="L65" s="27"/>
      <c r="M65" s="3"/>
      <c r="N65" s="3"/>
      <c r="O65" s="3"/>
      <c r="P65" s="3"/>
      <c r="Q65" s="3"/>
      <c r="R65" s="3"/>
      <c r="S65" s="3"/>
      <c r="T65" s="3"/>
    </row>
    <row r="66" spans="1:20" x14ac:dyDescent="0.15">
      <c r="A66" s="33" t="s">
        <v>204</v>
      </c>
      <c r="B66" s="34" t="s">
        <v>147</v>
      </c>
      <c r="C66" s="35">
        <v>116214</v>
      </c>
      <c r="D66" s="35"/>
      <c r="E66" s="27"/>
      <c r="F66" s="27" t="s">
        <v>145</v>
      </c>
      <c r="G66" s="27"/>
      <c r="H66" s="27" t="s">
        <v>110</v>
      </c>
      <c r="I66" s="27">
        <v>0</v>
      </c>
      <c r="J66" s="27"/>
      <c r="K66" s="27"/>
      <c r="L66" s="27"/>
      <c r="M66" s="3"/>
      <c r="N66" s="3"/>
      <c r="O66" s="3"/>
      <c r="P66" s="3"/>
      <c r="Q66" s="3"/>
      <c r="R66" s="3"/>
      <c r="S66" s="3"/>
      <c r="T66" s="3"/>
    </row>
    <row r="67" spans="1:20" x14ac:dyDescent="0.15">
      <c r="A67" s="33" t="s">
        <v>149</v>
      </c>
      <c r="B67" s="34" t="s">
        <v>148</v>
      </c>
      <c r="C67" s="35">
        <v>116205</v>
      </c>
      <c r="D67" s="35">
        <v>116206</v>
      </c>
      <c r="E67" s="8" t="s">
        <v>226</v>
      </c>
      <c r="F67" s="27" t="s">
        <v>150</v>
      </c>
      <c r="G67" s="27"/>
      <c r="H67" s="27" t="s">
        <v>110</v>
      </c>
      <c r="I67" s="27">
        <v>90</v>
      </c>
      <c r="J67" s="27">
        <v>112253</v>
      </c>
      <c r="K67" s="27"/>
      <c r="L67" s="27"/>
      <c r="M67" s="3"/>
      <c r="N67" s="3"/>
      <c r="O67" s="3"/>
      <c r="P67" s="3"/>
      <c r="Q67" s="3"/>
      <c r="R67" s="3"/>
      <c r="S67" s="3"/>
      <c r="T67" s="3"/>
    </row>
    <row r="68" spans="1:20" x14ac:dyDescent="0.15">
      <c r="A68" s="33" t="s">
        <v>151</v>
      </c>
      <c r="B68" s="34" t="s">
        <v>156</v>
      </c>
      <c r="C68" s="35">
        <v>116215</v>
      </c>
      <c r="D68" s="35">
        <v>116216</v>
      </c>
      <c r="E68" s="8" t="s">
        <v>226</v>
      </c>
      <c r="F68" s="27" t="s">
        <v>154</v>
      </c>
      <c r="G68" s="27"/>
      <c r="H68" s="27" t="s">
        <v>110</v>
      </c>
      <c r="I68" s="27">
        <v>112</v>
      </c>
      <c r="J68" s="27">
        <v>112253</v>
      </c>
      <c r="K68" s="27" t="s">
        <v>155</v>
      </c>
      <c r="L68" s="27">
        <v>112022</v>
      </c>
      <c r="M68" s="3"/>
      <c r="N68" s="3"/>
      <c r="O68" s="3"/>
      <c r="P68" s="3"/>
      <c r="Q68" s="3"/>
      <c r="R68" s="3"/>
      <c r="S68" s="3"/>
      <c r="T68" s="3"/>
    </row>
    <row r="69" spans="1:20" x14ac:dyDescent="0.15">
      <c r="A69" s="33" t="s">
        <v>152</v>
      </c>
      <c r="B69" s="34" t="s">
        <v>153</v>
      </c>
      <c r="C69" s="35">
        <v>116215</v>
      </c>
      <c r="D69" s="35">
        <v>116216</v>
      </c>
      <c r="E69" s="8" t="s">
        <v>226</v>
      </c>
      <c r="F69" s="27" t="s">
        <v>154</v>
      </c>
      <c r="G69" s="27"/>
      <c r="H69" s="27" t="s">
        <v>110</v>
      </c>
      <c r="I69" s="27">
        <v>112</v>
      </c>
      <c r="J69" s="27">
        <v>112253</v>
      </c>
      <c r="K69" s="27"/>
      <c r="L69" s="27"/>
      <c r="M69" s="3"/>
      <c r="N69" s="3"/>
      <c r="O69" s="3"/>
      <c r="P69" s="3"/>
      <c r="Q69" s="3"/>
      <c r="R69" s="3"/>
      <c r="S69" s="3"/>
      <c r="T69" s="3"/>
    </row>
    <row r="70" spans="1:20" x14ac:dyDescent="0.15">
      <c r="A70" s="36" t="s">
        <v>168</v>
      </c>
      <c r="B70" s="37" t="s">
        <v>46</v>
      </c>
      <c r="C70" s="38">
        <v>116052</v>
      </c>
      <c r="D70" s="38"/>
      <c r="F70" t="s">
        <v>166</v>
      </c>
      <c r="H70" t="s">
        <v>158</v>
      </c>
      <c r="I70">
        <v>120</v>
      </c>
      <c r="J70">
        <v>112001</v>
      </c>
      <c r="K70" t="s">
        <v>167</v>
      </c>
      <c r="L70"/>
    </row>
    <row r="71" spans="1:20" x14ac:dyDescent="0.15">
      <c r="A71" s="36" t="s">
        <v>169</v>
      </c>
      <c r="B71" s="37" t="s">
        <v>170</v>
      </c>
      <c r="C71" s="38">
        <v>116052</v>
      </c>
      <c r="D71" s="38"/>
      <c r="F71" t="s">
        <v>166</v>
      </c>
      <c r="H71" t="s">
        <v>158</v>
      </c>
      <c r="I71">
        <v>120</v>
      </c>
      <c r="J71">
        <v>112001</v>
      </c>
      <c r="K71" t="s">
        <v>167</v>
      </c>
      <c r="L71">
        <v>109346</v>
      </c>
    </row>
    <row r="73" spans="1:20" x14ac:dyDescent="0.15">
      <c r="B73" s="3" t="s">
        <v>224</v>
      </c>
    </row>
    <row r="80" spans="1:20" x14ac:dyDescent="0.15">
      <c r="B80" t="s">
        <v>227</v>
      </c>
    </row>
  </sheetData>
  <mergeCells count="4">
    <mergeCell ref="C55:D55"/>
    <mergeCell ref="C1:D1"/>
    <mergeCell ref="B1:B2"/>
    <mergeCell ref="A1:A2"/>
  </mergeCells>
  <conditionalFormatting sqref="B67:B69 A54:B66 B73 B47 A3:B45">
    <cfRule type="cellIs" dxfId="0" priority="1" stopIfTrue="1" operator="equal">
      <formula>TRUE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61"/>
  <sheetViews>
    <sheetView workbookViewId="0">
      <selection activeCell="F4" sqref="F4"/>
    </sheetView>
  </sheetViews>
  <sheetFormatPr baseColWidth="10" defaultColWidth="8.83203125" defaultRowHeight="13" x14ac:dyDescent="0.15"/>
  <cols>
    <col min="1" max="1" width="13.1640625" style="1" customWidth="1"/>
  </cols>
  <sheetData>
    <row r="1" spans="1:40" s="1" customFormat="1" x14ac:dyDescent="0.15">
      <c r="A1" s="1" t="s">
        <v>2</v>
      </c>
      <c r="B1" s="1" t="s">
        <v>3</v>
      </c>
    </row>
    <row r="2" spans="1:40" s="1" customFormat="1" x14ac:dyDescent="0.15">
      <c r="A2" s="1" t="s">
        <v>0</v>
      </c>
    </row>
    <row r="3" spans="1:40" s="1" customFormat="1" x14ac:dyDescent="0.15">
      <c r="A3" s="1" t="s">
        <v>4</v>
      </c>
      <c r="B3" s="1" t="s">
        <v>5</v>
      </c>
    </row>
    <row r="5" spans="1:40" s="1" customFormat="1" x14ac:dyDescent="0.15">
      <c r="B5" s="2" t="s">
        <v>6</v>
      </c>
      <c r="C5" s="2"/>
    </row>
    <row r="6" spans="1:40" s="1" customFormat="1" x14ac:dyDescent="0.15">
      <c r="A6" s="2" t="s">
        <v>1</v>
      </c>
      <c r="B6" s="2">
        <v>20</v>
      </c>
      <c r="C6" s="2">
        <v>25</v>
      </c>
      <c r="D6" s="2">
        <v>30</v>
      </c>
      <c r="E6" s="2">
        <v>35</v>
      </c>
      <c r="F6" s="2">
        <v>40</v>
      </c>
      <c r="G6" s="2">
        <v>45</v>
      </c>
      <c r="H6" s="2">
        <v>50</v>
      </c>
      <c r="I6" s="2">
        <v>55</v>
      </c>
      <c r="J6" s="2">
        <v>60</v>
      </c>
      <c r="K6" s="2">
        <v>65</v>
      </c>
      <c r="L6" s="2">
        <v>70</v>
      </c>
      <c r="M6" s="2">
        <v>75</v>
      </c>
      <c r="N6" s="2">
        <v>80</v>
      </c>
      <c r="O6" s="2">
        <v>85</v>
      </c>
      <c r="P6" s="2">
        <v>90</v>
      </c>
      <c r="Q6" s="2">
        <v>95</v>
      </c>
      <c r="R6" s="2">
        <v>100</v>
      </c>
      <c r="S6" s="2">
        <v>105</v>
      </c>
      <c r="T6" s="2">
        <v>110</v>
      </c>
      <c r="U6" s="2">
        <v>115</v>
      </c>
      <c r="V6" s="2">
        <v>120</v>
      </c>
      <c r="W6" s="2">
        <v>125</v>
      </c>
      <c r="X6" s="2">
        <v>130</v>
      </c>
      <c r="Y6" s="2">
        <v>135</v>
      </c>
      <c r="Z6" s="2">
        <v>140</v>
      </c>
      <c r="AA6" s="2">
        <v>145</v>
      </c>
      <c r="AB6" s="2">
        <v>150</v>
      </c>
      <c r="AC6" s="2">
        <v>155</v>
      </c>
      <c r="AD6" s="2">
        <v>160</v>
      </c>
      <c r="AE6" s="2">
        <v>165</v>
      </c>
      <c r="AF6" s="2">
        <v>170</v>
      </c>
      <c r="AG6" s="2">
        <v>175</v>
      </c>
      <c r="AH6" s="2">
        <v>180</v>
      </c>
      <c r="AI6" s="2">
        <v>185</v>
      </c>
      <c r="AJ6" s="2">
        <v>190</v>
      </c>
      <c r="AK6" s="2">
        <v>195</v>
      </c>
      <c r="AL6" s="2">
        <v>200</v>
      </c>
      <c r="AM6" s="2">
        <v>205</v>
      </c>
      <c r="AN6" s="2">
        <v>210</v>
      </c>
    </row>
    <row r="7" spans="1:40" x14ac:dyDescent="0.15">
      <c r="A7" s="2">
        <v>420</v>
      </c>
      <c r="B7">
        <v>10.28</v>
      </c>
      <c r="C7">
        <f>(D7-B7)/2+B7</f>
        <v>12.84</v>
      </c>
      <c r="D7">
        <v>15.4</v>
      </c>
      <c r="E7">
        <f>(F7-D7)/2+D7</f>
        <v>17.955000000000002</v>
      </c>
      <c r="F7">
        <v>20.51</v>
      </c>
      <c r="G7">
        <f t="shared" ref="G7:G38" si="0">(H7-F7)/2+F7</f>
        <v>23.045000000000002</v>
      </c>
      <c r="H7">
        <v>25.58</v>
      </c>
      <c r="I7">
        <f t="shared" ref="I7:I38" si="1">(J7-H7)/2+H7</f>
        <v>28.1</v>
      </c>
      <c r="J7">
        <v>30.62</v>
      </c>
      <c r="K7">
        <f t="shared" ref="K7:K38" si="2">(L7-J7)/2+J7</f>
        <v>33.119999999999997</v>
      </c>
      <c r="L7">
        <v>35.619999999999997</v>
      </c>
      <c r="M7">
        <f t="shared" ref="M7:M38" si="3">(N7-L7)/2+L7</f>
        <v>38.090000000000003</v>
      </c>
      <c r="N7">
        <v>40.56</v>
      </c>
      <c r="O7">
        <f t="shared" ref="O7:O38" si="4">(P7-N7)/2+N7</f>
        <v>43.010000000000005</v>
      </c>
      <c r="P7">
        <v>45.46</v>
      </c>
      <c r="Q7">
        <f t="shared" ref="Q7:Q38" si="5">(R7-P7)/2+P7</f>
        <v>47.875</v>
      </c>
      <c r="R7">
        <v>50.29</v>
      </c>
      <c r="S7">
        <f t="shared" ref="S7:S38" si="6">(T7-R7)/2+R7</f>
        <v>52.67</v>
      </c>
      <c r="T7">
        <v>55.05</v>
      </c>
      <c r="U7">
        <f t="shared" ref="U7:U38" si="7">(V7-T7)/2+T7</f>
        <v>57.394999999999996</v>
      </c>
      <c r="V7">
        <v>59.74</v>
      </c>
      <c r="W7">
        <f t="shared" ref="W7:W38" si="8">(X7-V7)/2+V7</f>
        <v>62.045000000000002</v>
      </c>
      <c r="X7">
        <v>64.349999999999994</v>
      </c>
      <c r="Y7">
        <f t="shared" ref="Y7:Y38" si="9">(Z7-X7)/2+X7</f>
        <v>66.60499999999999</v>
      </c>
      <c r="Z7">
        <v>68.86</v>
      </c>
      <c r="AA7">
        <f t="shared" ref="AA7:AA38" si="10">(AB7-Z7)/2+Z7</f>
        <v>71.075000000000003</v>
      </c>
      <c r="AB7">
        <v>73.290000000000006</v>
      </c>
      <c r="AC7">
        <f t="shared" ref="AC7:AC38" si="11">(AD7-AB7)/2+AB7</f>
        <v>75.45</v>
      </c>
      <c r="AD7">
        <v>77.61</v>
      </c>
      <c r="AE7">
        <f t="shared" ref="AE7:AE38" si="12">(AF7-AD7)/2+AD7</f>
        <v>79.72</v>
      </c>
      <c r="AF7">
        <v>81.83</v>
      </c>
      <c r="AG7">
        <f t="shared" ref="AG7:AG38" si="13">(AH7-AF7)/2+AF7</f>
        <v>83.88</v>
      </c>
      <c r="AH7">
        <v>85.93</v>
      </c>
      <c r="AI7">
        <f t="shared" ref="AI7:AI38" si="14">(AJ7-AH7)/2+AH7</f>
        <v>87.925000000000011</v>
      </c>
      <c r="AJ7">
        <v>89.92</v>
      </c>
      <c r="AK7">
        <f t="shared" ref="AK7:AK38" si="15">(AL7-AJ7)/2+AJ7</f>
        <v>91.85</v>
      </c>
      <c r="AL7">
        <v>93.78</v>
      </c>
      <c r="AM7">
        <f t="shared" ref="AM7:AM38" si="16">(AN7-AL7)/2+AL7</f>
        <v>95.64500000000001</v>
      </c>
      <c r="AN7">
        <v>97.51</v>
      </c>
    </row>
    <row r="8" spans="1:40" x14ac:dyDescent="0.15">
      <c r="A8" s="2">
        <v>415</v>
      </c>
      <c r="B8">
        <v>9.8000000000000007</v>
      </c>
      <c r="C8">
        <f t="shared" ref="C8:E61" si="17">(D8-B8)/2+B8</f>
        <v>12.24</v>
      </c>
      <c r="D8">
        <v>14.68</v>
      </c>
      <c r="E8">
        <f t="shared" si="17"/>
        <v>17.11</v>
      </c>
      <c r="F8">
        <v>19.54</v>
      </c>
      <c r="G8">
        <f t="shared" si="0"/>
        <v>21.96</v>
      </c>
      <c r="H8">
        <v>24.38</v>
      </c>
      <c r="I8">
        <f t="shared" si="1"/>
        <v>26.78</v>
      </c>
      <c r="J8">
        <v>29.18</v>
      </c>
      <c r="K8">
        <f t="shared" si="2"/>
        <v>31.56</v>
      </c>
      <c r="L8">
        <v>33.94</v>
      </c>
      <c r="M8">
        <f t="shared" si="3"/>
        <v>36.295000000000002</v>
      </c>
      <c r="N8">
        <v>38.65</v>
      </c>
      <c r="O8">
        <f t="shared" si="4"/>
        <v>40.980000000000004</v>
      </c>
      <c r="P8">
        <v>43.31</v>
      </c>
      <c r="Q8">
        <f t="shared" si="5"/>
        <v>45.61</v>
      </c>
      <c r="R8">
        <v>47.91</v>
      </c>
      <c r="S8">
        <f t="shared" si="6"/>
        <v>50.174999999999997</v>
      </c>
      <c r="T8">
        <v>52.44</v>
      </c>
      <c r="U8">
        <f t="shared" si="7"/>
        <v>54.67</v>
      </c>
      <c r="V8">
        <v>56.9</v>
      </c>
      <c r="W8">
        <f t="shared" si="8"/>
        <v>59.09</v>
      </c>
      <c r="X8">
        <v>61.28</v>
      </c>
      <c r="Y8">
        <f t="shared" si="9"/>
        <v>63.424999999999997</v>
      </c>
      <c r="Z8">
        <v>65.569999999999993</v>
      </c>
      <c r="AA8">
        <f t="shared" si="10"/>
        <v>67.669999999999987</v>
      </c>
      <c r="AB8">
        <v>69.77</v>
      </c>
      <c r="AC8">
        <f t="shared" si="11"/>
        <v>71.819999999999993</v>
      </c>
      <c r="AD8">
        <v>73.87</v>
      </c>
      <c r="AE8">
        <f t="shared" si="12"/>
        <v>75.87</v>
      </c>
      <c r="AF8">
        <v>77.87</v>
      </c>
      <c r="AG8">
        <f t="shared" si="13"/>
        <v>79.814999999999998</v>
      </c>
      <c r="AH8">
        <v>81.760000000000005</v>
      </c>
      <c r="AI8">
        <f t="shared" si="14"/>
        <v>83.64500000000001</v>
      </c>
      <c r="AJ8">
        <v>85.53</v>
      </c>
      <c r="AK8">
        <f t="shared" si="15"/>
        <v>87.36</v>
      </c>
      <c r="AL8">
        <v>89.19</v>
      </c>
      <c r="AM8">
        <f t="shared" si="16"/>
        <v>90.949999999999989</v>
      </c>
      <c r="AN8">
        <v>92.71</v>
      </c>
    </row>
    <row r="9" spans="1:40" x14ac:dyDescent="0.15">
      <c r="A9" s="2">
        <v>410</v>
      </c>
      <c r="B9">
        <v>9.34</v>
      </c>
      <c r="C9">
        <f t="shared" si="17"/>
        <v>11.664999999999999</v>
      </c>
      <c r="D9">
        <v>13.99</v>
      </c>
      <c r="E9">
        <f t="shared" si="17"/>
        <v>16.305</v>
      </c>
      <c r="F9">
        <v>18.62</v>
      </c>
      <c r="G9">
        <f t="shared" si="0"/>
        <v>20.92</v>
      </c>
      <c r="H9">
        <v>23.22</v>
      </c>
      <c r="I9">
        <f t="shared" si="1"/>
        <v>25.504999999999999</v>
      </c>
      <c r="J9">
        <v>27.79</v>
      </c>
      <c r="K9">
        <f t="shared" si="2"/>
        <v>30.06</v>
      </c>
      <c r="L9">
        <v>32.33</v>
      </c>
      <c r="M9">
        <f t="shared" si="3"/>
        <v>34.57</v>
      </c>
      <c r="N9">
        <v>36.81</v>
      </c>
      <c r="O9">
        <f t="shared" si="4"/>
        <v>39.025000000000006</v>
      </c>
      <c r="P9">
        <v>41.24</v>
      </c>
      <c r="Q9">
        <f t="shared" si="5"/>
        <v>43.43</v>
      </c>
      <c r="R9">
        <v>45.62</v>
      </c>
      <c r="S9">
        <f t="shared" si="6"/>
        <v>47.774999999999999</v>
      </c>
      <c r="T9">
        <v>49.93</v>
      </c>
      <c r="U9">
        <f t="shared" si="7"/>
        <v>52.045000000000002</v>
      </c>
      <c r="V9">
        <v>54.16</v>
      </c>
      <c r="W9">
        <f t="shared" si="8"/>
        <v>56.239999999999995</v>
      </c>
      <c r="X9">
        <v>58.32</v>
      </c>
      <c r="Y9">
        <f t="shared" si="9"/>
        <v>60.36</v>
      </c>
      <c r="Z9">
        <v>62.4</v>
      </c>
      <c r="AA9">
        <f t="shared" si="10"/>
        <v>64.39</v>
      </c>
      <c r="AB9">
        <v>66.38</v>
      </c>
      <c r="AC9">
        <f t="shared" si="11"/>
        <v>68.324999999999989</v>
      </c>
      <c r="AD9">
        <v>70.27</v>
      </c>
      <c r="AE9">
        <f t="shared" si="12"/>
        <v>72.164999999999992</v>
      </c>
      <c r="AF9">
        <v>74.06</v>
      </c>
      <c r="AG9">
        <f t="shared" si="13"/>
        <v>75.900000000000006</v>
      </c>
      <c r="AH9">
        <v>77.739999999999995</v>
      </c>
      <c r="AI9">
        <f t="shared" si="14"/>
        <v>79.525000000000006</v>
      </c>
      <c r="AJ9">
        <v>81.31</v>
      </c>
      <c r="AK9">
        <f t="shared" si="15"/>
        <v>83.034999999999997</v>
      </c>
      <c r="AL9">
        <v>84.76</v>
      </c>
      <c r="AM9">
        <f t="shared" si="16"/>
        <v>86.425000000000011</v>
      </c>
      <c r="AN9">
        <v>88.09</v>
      </c>
    </row>
    <row r="10" spans="1:40" x14ac:dyDescent="0.15">
      <c r="A10" s="2">
        <v>405</v>
      </c>
      <c r="B10">
        <v>8.89</v>
      </c>
      <c r="C10">
        <f t="shared" si="17"/>
        <v>11.105</v>
      </c>
      <c r="D10">
        <v>13.32</v>
      </c>
      <c r="E10">
        <f t="shared" si="17"/>
        <v>15.52</v>
      </c>
      <c r="F10">
        <v>17.72</v>
      </c>
      <c r="G10">
        <f t="shared" si="0"/>
        <v>19.914999999999999</v>
      </c>
      <c r="H10">
        <v>22.11</v>
      </c>
      <c r="I10">
        <f t="shared" si="1"/>
        <v>24.285</v>
      </c>
      <c r="J10">
        <v>26.46</v>
      </c>
      <c r="K10">
        <f t="shared" si="2"/>
        <v>28.615000000000002</v>
      </c>
      <c r="L10">
        <v>30.77</v>
      </c>
      <c r="M10">
        <f t="shared" si="3"/>
        <v>32.9</v>
      </c>
      <c r="N10">
        <v>35.03</v>
      </c>
      <c r="O10">
        <f t="shared" si="4"/>
        <v>37.14</v>
      </c>
      <c r="P10">
        <v>39.25</v>
      </c>
      <c r="Q10">
        <f t="shared" si="5"/>
        <v>41.33</v>
      </c>
      <c r="R10">
        <v>43.41</v>
      </c>
      <c r="S10">
        <f t="shared" si="6"/>
        <v>45.454999999999998</v>
      </c>
      <c r="T10">
        <v>47.5</v>
      </c>
      <c r="U10">
        <f t="shared" si="7"/>
        <v>49.510000000000005</v>
      </c>
      <c r="V10">
        <v>51.52</v>
      </c>
      <c r="W10">
        <f t="shared" si="8"/>
        <v>53.495000000000005</v>
      </c>
      <c r="X10">
        <v>55.47</v>
      </c>
      <c r="Y10">
        <f t="shared" si="9"/>
        <v>57.405000000000001</v>
      </c>
      <c r="Z10">
        <v>59.34</v>
      </c>
      <c r="AA10">
        <f t="shared" si="10"/>
        <v>61.230000000000004</v>
      </c>
      <c r="AB10">
        <v>63.12</v>
      </c>
      <c r="AC10">
        <f t="shared" si="11"/>
        <v>64.959999999999994</v>
      </c>
      <c r="AD10">
        <v>66.8</v>
      </c>
      <c r="AE10">
        <f t="shared" si="12"/>
        <v>68.594999999999999</v>
      </c>
      <c r="AF10">
        <v>70.39</v>
      </c>
      <c r="AG10">
        <f t="shared" si="13"/>
        <v>72.13</v>
      </c>
      <c r="AH10">
        <v>73.87</v>
      </c>
      <c r="AI10">
        <f t="shared" si="14"/>
        <v>75.555000000000007</v>
      </c>
      <c r="AJ10">
        <v>77.239999999999995</v>
      </c>
      <c r="AK10">
        <f t="shared" si="15"/>
        <v>78.87</v>
      </c>
      <c r="AL10">
        <v>80.5</v>
      </c>
      <c r="AM10">
        <f t="shared" si="16"/>
        <v>82.07</v>
      </c>
      <c r="AN10">
        <v>83.64</v>
      </c>
    </row>
    <row r="11" spans="1:40" x14ac:dyDescent="0.15">
      <c r="A11" s="2">
        <v>400</v>
      </c>
      <c r="B11">
        <v>8.4600000000000009</v>
      </c>
      <c r="C11">
        <f t="shared" si="17"/>
        <v>10.565000000000001</v>
      </c>
      <c r="D11">
        <v>12.67</v>
      </c>
      <c r="E11">
        <f t="shared" si="17"/>
        <v>14.765000000000001</v>
      </c>
      <c r="F11">
        <v>16.86</v>
      </c>
      <c r="G11">
        <f t="shared" si="0"/>
        <v>18.945</v>
      </c>
      <c r="H11">
        <v>21.03</v>
      </c>
      <c r="I11">
        <f t="shared" si="1"/>
        <v>23.1</v>
      </c>
      <c r="J11">
        <v>25.17</v>
      </c>
      <c r="K11">
        <f t="shared" si="2"/>
        <v>27.22</v>
      </c>
      <c r="L11">
        <v>29.27</v>
      </c>
      <c r="M11">
        <f t="shared" si="3"/>
        <v>31.295000000000002</v>
      </c>
      <c r="N11">
        <v>33.32</v>
      </c>
      <c r="O11">
        <f t="shared" si="4"/>
        <v>35.325000000000003</v>
      </c>
      <c r="P11">
        <v>37.33</v>
      </c>
      <c r="Q11">
        <f t="shared" si="5"/>
        <v>39.305</v>
      </c>
      <c r="R11">
        <v>41.28</v>
      </c>
      <c r="S11">
        <f t="shared" si="6"/>
        <v>43.22</v>
      </c>
      <c r="T11">
        <v>45.16</v>
      </c>
      <c r="U11">
        <f t="shared" si="7"/>
        <v>47.069999999999993</v>
      </c>
      <c r="V11">
        <v>48.98</v>
      </c>
      <c r="W11">
        <f t="shared" si="8"/>
        <v>50.854999999999997</v>
      </c>
      <c r="X11">
        <v>52.73</v>
      </c>
      <c r="Y11">
        <f t="shared" si="9"/>
        <v>54.56</v>
      </c>
      <c r="Z11">
        <v>56.39</v>
      </c>
      <c r="AA11">
        <f t="shared" si="10"/>
        <v>58.18</v>
      </c>
      <c r="AB11">
        <v>59.97</v>
      </c>
      <c r="AC11">
        <f t="shared" si="11"/>
        <v>61.715000000000003</v>
      </c>
      <c r="AD11">
        <v>63.46</v>
      </c>
      <c r="AE11">
        <f t="shared" si="12"/>
        <v>65.155000000000001</v>
      </c>
      <c r="AF11">
        <v>66.849999999999994</v>
      </c>
      <c r="AG11">
        <f t="shared" si="13"/>
        <v>68.495000000000005</v>
      </c>
      <c r="AH11">
        <v>70.14</v>
      </c>
      <c r="AI11">
        <f t="shared" si="14"/>
        <v>71.734999999999999</v>
      </c>
      <c r="AJ11">
        <v>73.33</v>
      </c>
      <c r="AK11">
        <f t="shared" si="15"/>
        <v>74.865000000000009</v>
      </c>
      <c r="AL11">
        <v>76.400000000000006</v>
      </c>
      <c r="AM11">
        <f t="shared" si="16"/>
        <v>77.88</v>
      </c>
      <c r="AN11">
        <v>79.36</v>
      </c>
    </row>
    <row r="12" spans="1:40" x14ac:dyDescent="0.15">
      <c r="A12" s="2">
        <v>395</v>
      </c>
      <c r="B12">
        <v>8.0399999999999991</v>
      </c>
      <c r="C12">
        <f t="shared" si="17"/>
        <v>10.045</v>
      </c>
      <c r="D12">
        <v>12.05</v>
      </c>
      <c r="E12">
        <f t="shared" si="17"/>
        <v>14.040000000000001</v>
      </c>
      <c r="F12">
        <v>16.03</v>
      </c>
      <c r="G12">
        <f t="shared" si="0"/>
        <v>18.015000000000001</v>
      </c>
      <c r="H12">
        <v>20</v>
      </c>
      <c r="I12">
        <f t="shared" si="1"/>
        <v>21.965</v>
      </c>
      <c r="J12">
        <v>23.93</v>
      </c>
      <c r="K12">
        <f t="shared" si="2"/>
        <v>25.875</v>
      </c>
      <c r="L12">
        <v>27.82</v>
      </c>
      <c r="M12">
        <f t="shared" si="3"/>
        <v>29.745000000000001</v>
      </c>
      <c r="N12">
        <v>31.67</v>
      </c>
      <c r="O12">
        <f t="shared" si="4"/>
        <v>33.575000000000003</v>
      </c>
      <c r="P12">
        <v>35.479999999999997</v>
      </c>
      <c r="Q12">
        <f t="shared" si="5"/>
        <v>37.354999999999997</v>
      </c>
      <c r="R12">
        <v>39.229999999999997</v>
      </c>
      <c r="S12">
        <f t="shared" si="6"/>
        <v>41.069999999999993</v>
      </c>
      <c r="T12">
        <v>42.91</v>
      </c>
      <c r="U12">
        <f t="shared" si="7"/>
        <v>44.72</v>
      </c>
      <c r="V12">
        <v>46.53</v>
      </c>
      <c r="W12">
        <f t="shared" si="8"/>
        <v>48.305</v>
      </c>
      <c r="X12">
        <v>50.08</v>
      </c>
      <c r="Y12">
        <f t="shared" si="9"/>
        <v>51.82</v>
      </c>
      <c r="Z12">
        <v>53.56</v>
      </c>
      <c r="AA12">
        <f t="shared" si="10"/>
        <v>55.25</v>
      </c>
      <c r="AB12">
        <v>56.94</v>
      </c>
      <c r="AC12">
        <f t="shared" si="11"/>
        <v>58.59</v>
      </c>
      <c r="AD12">
        <v>60.24</v>
      </c>
      <c r="AE12">
        <f t="shared" si="12"/>
        <v>61.844999999999999</v>
      </c>
      <c r="AF12">
        <v>63.45</v>
      </c>
      <c r="AG12">
        <f t="shared" si="13"/>
        <v>65.004999999999995</v>
      </c>
      <c r="AH12">
        <v>66.56</v>
      </c>
      <c r="AI12">
        <f t="shared" si="14"/>
        <v>68.06</v>
      </c>
      <c r="AJ12">
        <v>69.56</v>
      </c>
      <c r="AK12">
        <f t="shared" si="15"/>
        <v>71.009999999999991</v>
      </c>
      <c r="AL12">
        <v>72.459999999999994</v>
      </c>
      <c r="AM12">
        <f t="shared" si="16"/>
        <v>73.849999999999994</v>
      </c>
      <c r="AN12">
        <v>75.239999999999995</v>
      </c>
    </row>
    <row r="13" spans="1:40" x14ac:dyDescent="0.15">
      <c r="A13" s="2">
        <v>390</v>
      </c>
      <c r="B13">
        <v>7.64</v>
      </c>
      <c r="C13">
        <f t="shared" si="17"/>
        <v>9.5449999999999999</v>
      </c>
      <c r="D13">
        <v>11.45</v>
      </c>
      <c r="E13">
        <f t="shared" si="17"/>
        <v>13.344999999999999</v>
      </c>
      <c r="F13">
        <v>15.24</v>
      </c>
      <c r="G13">
        <f t="shared" si="0"/>
        <v>17.12</v>
      </c>
      <c r="H13">
        <v>19</v>
      </c>
      <c r="I13">
        <f t="shared" si="1"/>
        <v>20.865000000000002</v>
      </c>
      <c r="J13">
        <v>22.73</v>
      </c>
      <c r="K13">
        <f t="shared" si="2"/>
        <v>24.58</v>
      </c>
      <c r="L13">
        <v>26.43</v>
      </c>
      <c r="M13">
        <f t="shared" si="3"/>
        <v>28.259999999999998</v>
      </c>
      <c r="N13">
        <v>30.09</v>
      </c>
      <c r="O13">
        <f t="shared" si="4"/>
        <v>31.895000000000003</v>
      </c>
      <c r="P13">
        <v>33.700000000000003</v>
      </c>
      <c r="Q13">
        <f t="shared" si="5"/>
        <v>35.475000000000001</v>
      </c>
      <c r="R13">
        <v>37.25</v>
      </c>
      <c r="S13">
        <f t="shared" si="6"/>
        <v>39</v>
      </c>
      <c r="T13">
        <v>40.75</v>
      </c>
      <c r="U13">
        <f t="shared" si="7"/>
        <v>42.465000000000003</v>
      </c>
      <c r="V13">
        <v>44.18</v>
      </c>
      <c r="W13">
        <f t="shared" si="8"/>
        <v>45.86</v>
      </c>
      <c r="X13">
        <v>47.54</v>
      </c>
      <c r="Y13">
        <f t="shared" si="9"/>
        <v>49.185000000000002</v>
      </c>
      <c r="Z13">
        <v>50.83</v>
      </c>
      <c r="AA13">
        <f t="shared" si="10"/>
        <v>52.43</v>
      </c>
      <c r="AB13">
        <v>54.03</v>
      </c>
      <c r="AC13">
        <f t="shared" si="11"/>
        <v>55.59</v>
      </c>
      <c r="AD13">
        <v>57.15</v>
      </c>
      <c r="AE13">
        <f t="shared" si="12"/>
        <v>58.664999999999999</v>
      </c>
      <c r="AF13">
        <v>60.18</v>
      </c>
      <c r="AG13">
        <f t="shared" si="13"/>
        <v>61.644999999999996</v>
      </c>
      <c r="AH13">
        <v>63.11</v>
      </c>
      <c r="AI13">
        <f t="shared" si="14"/>
        <v>64.525000000000006</v>
      </c>
      <c r="AJ13">
        <v>65.94</v>
      </c>
      <c r="AK13">
        <f t="shared" si="15"/>
        <v>67.305000000000007</v>
      </c>
      <c r="AL13">
        <v>68.67</v>
      </c>
      <c r="AM13">
        <f t="shared" si="16"/>
        <v>69.974999999999994</v>
      </c>
      <c r="AN13">
        <v>71.28</v>
      </c>
    </row>
    <row r="14" spans="1:40" x14ac:dyDescent="0.15">
      <c r="A14" s="2">
        <v>385</v>
      </c>
      <c r="B14">
        <v>7.26</v>
      </c>
      <c r="C14">
        <f t="shared" si="17"/>
        <v>9.0649999999999995</v>
      </c>
      <c r="D14">
        <v>10.87</v>
      </c>
      <c r="E14">
        <f t="shared" si="17"/>
        <v>12.67</v>
      </c>
      <c r="F14">
        <v>14.47</v>
      </c>
      <c r="G14">
        <f t="shared" si="0"/>
        <v>16.254999999999999</v>
      </c>
      <c r="H14">
        <v>18.04</v>
      </c>
      <c r="I14">
        <f t="shared" si="1"/>
        <v>19.814999999999998</v>
      </c>
      <c r="J14">
        <v>21.59</v>
      </c>
      <c r="K14">
        <f t="shared" si="2"/>
        <v>23.34</v>
      </c>
      <c r="L14">
        <v>25.09</v>
      </c>
      <c r="M14">
        <f t="shared" si="3"/>
        <v>26.824999999999999</v>
      </c>
      <c r="N14">
        <v>28.56</v>
      </c>
      <c r="O14">
        <f t="shared" si="4"/>
        <v>30.27</v>
      </c>
      <c r="P14">
        <v>31.98</v>
      </c>
      <c r="Q14">
        <f t="shared" si="5"/>
        <v>33.664999999999999</v>
      </c>
      <c r="R14">
        <v>35.35</v>
      </c>
      <c r="S14">
        <f t="shared" si="6"/>
        <v>37.010000000000005</v>
      </c>
      <c r="T14">
        <v>38.67</v>
      </c>
      <c r="U14">
        <f t="shared" si="7"/>
        <v>40.295000000000002</v>
      </c>
      <c r="V14">
        <v>41.92</v>
      </c>
      <c r="W14">
        <f t="shared" si="8"/>
        <v>43.510000000000005</v>
      </c>
      <c r="X14">
        <v>45.1</v>
      </c>
      <c r="Y14">
        <f t="shared" si="9"/>
        <v>46.650000000000006</v>
      </c>
      <c r="Z14">
        <v>48.2</v>
      </c>
      <c r="AA14">
        <f t="shared" si="10"/>
        <v>49.715000000000003</v>
      </c>
      <c r="AB14">
        <v>51.23</v>
      </c>
      <c r="AC14">
        <f t="shared" si="11"/>
        <v>52.704999999999998</v>
      </c>
      <c r="AD14">
        <v>54.18</v>
      </c>
      <c r="AE14">
        <f t="shared" si="12"/>
        <v>55.605000000000004</v>
      </c>
      <c r="AF14">
        <v>57.03</v>
      </c>
      <c r="AG14">
        <f t="shared" si="13"/>
        <v>58.414999999999999</v>
      </c>
      <c r="AH14">
        <v>59.8</v>
      </c>
      <c r="AI14">
        <f t="shared" si="14"/>
        <v>61.129999999999995</v>
      </c>
      <c r="AJ14">
        <v>62.46</v>
      </c>
      <c r="AK14">
        <f t="shared" si="15"/>
        <v>63.739999999999995</v>
      </c>
      <c r="AL14">
        <v>65.02</v>
      </c>
      <c r="AM14">
        <f t="shared" si="16"/>
        <v>66.25</v>
      </c>
      <c r="AN14">
        <v>67.48</v>
      </c>
    </row>
    <row r="15" spans="1:40" x14ac:dyDescent="0.15">
      <c r="A15" s="2">
        <v>380</v>
      </c>
      <c r="B15">
        <v>6.89</v>
      </c>
      <c r="C15">
        <f t="shared" si="17"/>
        <v>8.6050000000000004</v>
      </c>
      <c r="D15">
        <v>10.32</v>
      </c>
      <c r="E15">
        <f t="shared" si="17"/>
        <v>12.025</v>
      </c>
      <c r="F15">
        <v>13.73</v>
      </c>
      <c r="G15">
        <f t="shared" si="0"/>
        <v>15.425000000000001</v>
      </c>
      <c r="H15">
        <v>17.12</v>
      </c>
      <c r="I15">
        <f t="shared" si="1"/>
        <v>18.8</v>
      </c>
      <c r="J15">
        <v>20.48</v>
      </c>
      <c r="K15">
        <f t="shared" si="2"/>
        <v>22.145</v>
      </c>
      <c r="L15">
        <v>23.81</v>
      </c>
      <c r="M15">
        <f t="shared" si="3"/>
        <v>25.45</v>
      </c>
      <c r="N15">
        <v>27.09</v>
      </c>
      <c r="O15">
        <f t="shared" si="4"/>
        <v>28.715</v>
      </c>
      <c r="P15">
        <v>30.34</v>
      </c>
      <c r="Q15">
        <f t="shared" si="5"/>
        <v>31.935000000000002</v>
      </c>
      <c r="R15">
        <v>33.53</v>
      </c>
      <c r="S15">
        <f t="shared" si="6"/>
        <v>35.094999999999999</v>
      </c>
      <c r="T15">
        <v>36.659999999999997</v>
      </c>
      <c r="U15">
        <f t="shared" si="7"/>
        <v>38.200000000000003</v>
      </c>
      <c r="V15">
        <v>39.74</v>
      </c>
      <c r="W15">
        <f t="shared" si="8"/>
        <v>41.245000000000005</v>
      </c>
      <c r="X15">
        <v>42.75</v>
      </c>
      <c r="Y15">
        <f t="shared" si="9"/>
        <v>44.215000000000003</v>
      </c>
      <c r="Z15">
        <v>45.68</v>
      </c>
      <c r="AA15">
        <f t="shared" si="10"/>
        <v>47.11</v>
      </c>
      <c r="AB15">
        <v>48.54</v>
      </c>
      <c r="AC15">
        <f t="shared" si="11"/>
        <v>49.93</v>
      </c>
      <c r="AD15">
        <v>51.32</v>
      </c>
      <c r="AE15">
        <f t="shared" si="12"/>
        <v>52.664999999999999</v>
      </c>
      <c r="AF15">
        <v>54.01</v>
      </c>
      <c r="AG15">
        <f t="shared" si="13"/>
        <v>55.31</v>
      </c>
      <c r="AH15">
        <v>56.61</v>
      </c>
      <c r="AI15">
        <f t="shared" si="14"/>
        <v>57.864999999999995</v>
      </c>
      <c r="AJ15">
        <v>59.12</v>
      </c>
      <c r="AK15">
        <f t="shared" si="15"/>
        <v>60.32</v>
      </c>
      <c r="AL15">
        <v>61.52</v>
      </c>
      <c r="AM15">
        <f t="shared" si="16"/>
        <v>62.674999999999997</v>
      </c>
      <c r="AN15">
        <v>63.83</v>
      </c>
    </row>
    <row r="16" spans="1:40" x14ac:dyDescent="0.15">
      <c r="A16" s="2">
        <v>375</v>
      </c>
      <c r="B16">
        <v>6.53</v>
      </c>
      <c r="C16">
        <f t="shared" si="17"/>
        <v>8.1549999999999994</v>
      </c>
      <c r="D16">
        <v>9.7799999999999994</v>
      </c>
      <c r="E16">
        <f t="shared" si="17"/>
        <v>11.399999999999999</v>
      </c>
      <c r="F16">
        <v>13.02</v>
      </c>
      <c r="G16">
        <f t="shared" si="0"/>
        <v>14.625</v>
      </c>
      <c r="H16">
        <v>16.23</v>
      </c>
      <c r="I16">
        <f t="shared" si="1"/>
        <v>17.825000000000003</v>
      </c>
      <c r="J16">
        <v>19.420000000000002</v>
      </c>
      <c r="K16">
        <f t="shared" si="2"/>
        <v>20.995000000000001</v>
      </c>
      <c r="L16">
        <v>22.57</v>
      </c>
      <c r="M16">
        <f t="shared" si="3"/>
        <v>24.125</v>
      </c>
      <c r="N16">
        <v>25.68</v>
      </c>
      <c r="O16">
        <f t="shared" si="4"/>
        <v>27.215</v>
      </c>
      <c r="P16">
        <v>28.75</v>
      </c>
      <c r="Q16">
        <f t="shared" si="5"/>
        <v>30.259999999999998</v>
      </c>
      <c r="R16">
        <v>31.77</v>
      </c>
      <c r="S16">
        <f t="shared" si="6"/>
        <v>33.255000000000003</v>
      </c>
      <c r="T16">
        <v>34.74</v>
      </c>
      <c r="U16">
        <f t="shared" si="7"/>
        <v>36.195</v>
      </c>
      <c r="V16">
        <v>37.65</v>
      </c>
      <c r="W16">
        <f t="shared" si="8"/>
        <v>39.07</v>
      </c>
      <c r="X16">
        <v>40.49</v>
      </c>
      <c r="Y16">
        <f t="shared" si="9"/>
        <v>41.875</v>
      </c>
      <c r="Z16">
        <v>43.26</v>
      </c>
      <c r="AA16">
        <f t="shared" si="10"/>
        <v>44.61</v>
      </c>
      <c r="AB16">
        <v>45.96</v>
      </c>
      <c r="AC16">
        <f t="shared" si="11"/>
        <v>47.269999999999996</v>
      </c>
      <c r="AD16">
        <v>48.58</v>
      </c>
      <c r="AE16">
        <f t="shared" si="12"/>
        <v>49.844999999999999</v>
      </c>
      <c r="AF16">
        <v>51.11</v>
      </c>
      <c r="AG16">
        <f t="shared" si="13"/>
        <v>52.335000000000001</v>
      </c>
      <c r="AH16">
        <v>53.56</v>
      </c>
      <c r="AI16">
        <f t="shared" si="14"/>
        <v>54.734999999999999</v>
      </c>
      <c r="AJ16">
        <v>55.91</v>
      </c>
      <c r="AK16">
        <f t="shared" si="15"/>
        <v>57.04</v>
      </c>
      <c r="AL16">
        <v>58.17</v>
      </c>
      <c r="AM16">
        <f t="shared" si="16"/>
        <v>59.245000000000005</v>
      </c>
      <c r="AN16">
        <v>60.32</v>
      </c>
    </row>
    <row r="17" spans="1:40" x14ac:dyDescent="0.15">
      <c r="A17" s="2">
        <v>370</v>
      </c>
      <c r="B17">
        <v>6.19</v>
      </c>
      <c r="C17">
        <f t="shared" si="17"/>
        <v>7.73</v>
      </c>
      <c r="D17">
        <v>9.27</v>
      </c>
      <c r="E17">
        <f t="shared" si="17"/>
        <v>10.805</v>
      </c>
      <c r="F17">
        <v>12.34</v>
      </c>
      <c r="G17">
        <f t="shared" si="0"/>
        <v>13.86</v>
      </c>
      <c r="H17">
        <v>15.38</v>
      </c>
      <c r="I17">
        <f t="shared" si="1"/>
        <v>16.89</v>
      </c>
      <c r="J17">
        <v>18.399999999999999</v>
      </c>
      <c r="K17">
        <f t="shared" si="2"/>
        <v>19.89</v>
      </c>
      <c r="L17">
        <v>21.38</v>
      </c>
      <c r="M17">
        <f t="shared" si="3"/>
        <v>22.854999999999997</v>
      </c>
      <c r="N17">
        <v>24.33</v>
      </c>
      <c r="O17">
        <f t="shared" si="4"/>
        <v>25.78</v>
      </c>
      <c r="P17">
        <v>27.23</v>
      </c>
      <c r="Q17">
        <f t="shared" si="5"/>
        <v>28.66</v>
      </c>
      <c r="R17">
        <v>30.09</v>
      </c>
      <c r="S17">
        <f t="shared" si="6"/>
        <v>31.490000000000002</v>
      </c>
      <c r="T17">
        <v>32.89</v>
      </c>
      <c r="U17">
        <f t="shared" si="7"/>
        <v>34.265000000000001</v>
      </c>
      <c r="V17">
        <v>35.64</v>
      </c>
      <c r="W17">
        <f t="shared" si="8"/>
        <v>36.980000000000004</v>
      </c>
      <c r="X17">
        <v>38.32</v>
      </c>
      <c r="Y17">
        <f t="shared" si="9"/>
        <v>39.625</v>
      </c>
      <c r="Z17">
        <v>40.93</v>
      </c>
      <c r="AA17">
        <f t="shared" si="10"/>
        <v>42.204999999999998</v>
      </c>
      <c r="AB17">
        <v>43.48</v>
      </c>
      <c r="AC17">
        <f t="shared" si="11"/>
        <v>44.709999999999994</v>
      </c>
      <c r="AD17">
        <v>45.94</v>
      </c>
      <c r="AE17">
        <f t="shared" si="12"/>
        <v>47.134999999999998</v>
      </c>
      <c r="AF17">
        <v>48.33</v>
      </c>
      <c r="AG17">
        <f t="shared" si="13"/>
        <v>49.474999999999994</v>
      </c>
      <c r="AH17">
        <v>50.62</v>
      </c>
      <c r="AI17">
        <f t="shared" si="14"/>
        <v>51.724999999999994</v>
      </c>
      <c r="AJ17">
        <v>52.83</v>
      </c>
      <c r="AK17">
        <f t="shared" si="15"/>
        <v>53.884999999999998</v>
      </c>
      <c r="AL17">
        <v>54.94</v>
      </c>
      <c r="AM17">
        <f t="shared" si="16"/>
        <v>55.95</v>
      </c>
      <c r="AN17">
        <v>56.96</v>
      </c>
    </row>
    <row r="18" spans="1:40" x14ac:dyDescent="0.15">
      <c r="A18" s="2">
        <v>365</v>
      </c>
      <c r="B18">
        <v>5.86</v>
      </c>
      <c r="C18">
        <f t="shared" si="17"/>
        <v>7.32</v>
      </c>
      <c r="D18">
        <v>8.7799999999999994</v>
      </c>
      <c r="E18">
        <f t="shared" si="17"/>
        <v>10.23</v>
      </c>
      <c r="F18">
        <v>11.68</v>
      </c>
      <c r="G18">
        <f t="shared" si="0"/>
        <v>13.120000000000001</v>
      </c>
      <c r="H18">
        <v>14.56</v>
      </c>
      <c r="I18">
        <f t="shared" si="1"/>
        <v>15.990000000000002</v>
      </c>
      <c r="J18">
        <v>17.420000000000002</v>
      </c>
      <c r="K18">
        <f t="shared" si="2"/>
        <v>18.829999999999998</v>
      </c>
      <c r="L18">
        <v>20.239999999999998</v>
      </c>
      <c r="M18">
        <f t="shared" si="3"/>
        <v>21.634999999999998</v>
      </c>
      <c r="N18">
        <v>23.03</v>
      </c>
      <c r="O18">
        <f t="shared" si="4"/>
        <v>24.4</v>
      </c>
      <c r="P18">
        <v>25.77</v>
      </c>
      <c r="Q18">
        <f t="shared" si="5"/>
        <v>27.119999999999997</v>
      </c>
      <c r="R18">
        <v>28.47</v>
      </c>
      <c r="S18">
        <f t="shared" si="6"/>
        <v>29.795000000000002</v>
      </c>
      <c r="T18">
        <v>31.12</v>
      </c>
      <c r="U18">
        <f t="shared" si="7"/>
        <v>32.414999999999999</v>
      </c>
      <c r="V18">
        <v>33.71</v>
      </c>
      <c r="W18">
        <f t="shared" si="8"/>
        <v>34.975000000000001</v>
      </c>
      <c r="X18">
        <v>36.24</v>
      </c>
      <c r="Y18">
        <f t="shared" si="9"/>
        <v>37.47</v>
      </c>
      <c r="Z18">
        <v>38.700000000000003</v>
      </c>
      <c r="AA18">
        <f t="shared" si="10"/>
        <v>39.900000000000006</v>
      </c>
      <c r="AB18">
        <v>41.1</v>
      </c>
      <c r="AC18">
        <f t="shared" si="11"/>
        <v>42.260000000000005</v>
      </c>
      <c r="AD18">
        <v>43.42</v>
      </c>
      <c r="AE18">
        <f t="shared" si="12"/>
        <v>44.534999999999997</v>
      </c>
      <c r="AF18">
        <v>45.65</v>
      </c>
      <c r="AG18">
        <f t="shared" si="13"/>
        <v>46.730000000000004</v>
      </c>
      <c r="AH18">
        <v>47.81</v>
      </c>
      <c r="AI18">
        <f t="shared" si="14"/>
        <v>48.844999999999999</v>
      </c>
      <c r="AJ18">
        <v>49.88</v>
      </c>
      <c r="AK18">
        <f t="shared" si="15"/>
        <v>50.870000000000005</v>
      </c>
      <c r="AL18">
        <v>51.86</v>
      </c>
      <c r="AM18">
        <f t="shared" si="16"/>
        <v>52.8</v>
      </c>
      <c r="AN18">
        <v>53.74</v>
      </c>
    </row>
    <row r="19" spans="1:40" x14ac:dyDescent="0.15">
      <c r="A19" s="2">
        <v>360</v>
      </c>
      <c r="B19">
        <v>5.55</v>
      </c>
      <c r="C19">
        <f t="shared" si="17"/>
        <v>6.93</v>
      </c>
      <c r="D19">
        <v>8.31</v>
      </c>
      <c r="E19">
        <f t="shared" si="17"/>
        <v>9.68</v>
      </c>
      <c r="F19">
        <v>11.05</v>
      </c>
      <c r="G19">
        <f t="shared" si="0"/>
        <v>12.414999999999999</v>
      </c>
      <c r="H19">
        <v>13.78</v>
      </c>
      <c r="I19">
        <f t="shared" si="1"/>
        <v>15.129999999999999</v>
      </c>
      <c r="J19">
        <v>16.48</v>
      </c>
      <c r="K19">
        <f t="shared" si="2"/>
        <v>17.814999999999998</v>
      </c>
      <c r="L19">
        <v>19.149999999999999</v>
      </c>
      <c r="M19">
        <f t="shared" si="3"/>
        <v>20.465</v>
      </c>
      <c r="N19">
        <v>21.78</v>
      </c>
      <c r="O19">
        <f t="shared" si="4"/>
        <v>23.075000000000003</v>
      </c>
      <c r="P19">
        <v>24.37</v>
      </c>
      <c r="Q19">
        <f t="shared" si="5"/>
        <v>25.645000000000003</v>
      </c>
      <c r="R19">
        <v>26.92</v>
      </c>
      <c r="S19">
        <f t="shared" si="6"/>
        <v>28.17</v>
      </c>
      <c r="T19">
        <v>29.42</v>
      </c>
      <c r="U19">
        <f t="shared" si="7"/>
        <v>30.64</v>
      </c>
      <c r="V19">
        <v>31.86</v>
      </c>
      <c r="W19">
        <f t="shared" si="8"/>
        <v>33.049999999999997</v>
      </c>
      <c r="X19">
        <v>34.24</v>
      </c>
      <c r="Y19">
        <f t="shared" si="9"/>
        <v>35.400000000000006</v>
      </c>
      <c r="Z19">
        <v>36.56</v>
      </c>
      <c r="AA19">
        <f t="shared" si="10"/>
        <v>37.685000000000002</v>
      </c>
      <c r="AB19">
        <v>38.81</v>
      </c>
      <c r="AC19">
        <f t="shared" si="11"/>
        <v>39.900000000000006</v>
      </c>
      <c r="AD19">
        <v>40.99</v>
      </c>
      <c r="AE19">
        <f t="shared" si="12"/>
        <v>42.040000000000006</v>
      </c>
      <c r="AF19">
        <v>43.09</v>
      </c>
      <c r="AG19">
        <f t="shared" si="13"/>
        <v>44.1</v>
      </c>
      <c r="AH19">
        <v>45.11</v>
      </c>
      <c r="AI19">
        <f t="shared" si="14"/>
        <v>46.08</v>
      </c>
      <c r="AJ19">
        <v>47.05</v>
      </c>
      <c r="AK19">
        <f t="shared" si="15"/>
        <v>47.974999999999994</v>
      </c>
      <c r="AL19">
        <v>48.9</v>
      </c>
      <c r="AM19">
        <f t="shared" si="16"/>
        <v>49.774999999999999</v>
      </c>
      <c r="AN19">
        <v>50.65</v>
      </c>
    </row>
    <row r="20" spans="1:40" x14ac:dyDescent="0.15">
      <c r="A20" s="2">
        <v>355</v>
      </c>
      <c r="B20">
        <v>5.25</v>
      </c>
      <c r="C20">
        <f t="shared" si="17"/>
        <v>6.5549999999999997</v>
      </c>
      <c r="D20">
        <v>7.86</v>
      </c>
      <c r="E20">
        <f t="shared" si="17"/>
        <v>9.1549999999999994</v>
      </c>
      <c r="F20">
        <v>10.45</v>
      </c>
      <c r="G20">
        <f t="shared" si="0"/>
        <v>11.739999999999998</v>
      </c>
      <c r="H20">
        <v>13.03</v>
      </c>
      <c r="I20">
        <f t="shared" si="1"/>
        <v>14.305</v>
      </c>
      <c r="J20">
        <v>15.58</v>
      </c>
      <c r="K20">
        <f t="shared" si="2"/>
        <v>16.84</v>
      </c>
      <c r="L20">
        <v>18.100000000000001</v>
      </c>
      <c r="M20">
        <f t="shared" si="3"/>
        <v>19.34</v>
      </c>
      <c r="N20">
        <v>20.58</v>
      </c>
      <c r="O20">
        <f t="shared" si="4"/>
        <v>21.805</v>
      </c>
      <c r="P20">
        <v>23.03</v>
      </c>
      <c r="Q20">
        <f t="shared" si="5"/>
        <v>24.23</v>
      </c>
      <c r="R20">
        <v>25.43</v>
      </c>
      <c r="S20">
        <f t="shared" si="6"/>
        <v>26.61</v>
      </c>
      <c r="T20">
        <v>27.79</v>
      </c>
      <c r="U20">
        <f t="shared" si="7"/>
        <v>28.939999999999998</v>
      </c>
      <c r="V20">
        <v>30.09</v>
      </c>
      <c r="W20">
        <f t="shared" si="8"/>
        <v>31.21</v>
      </c>
      <c r="X20">
        <v>32.33</v>
      </c>
      <c r="Y20">
        <f t="shared" si="9"/>
        <v>33.42</v>
      </c>
      <c r="Z20">
        <v>34.51</v>
      </c>
      <c r="AA20">
        <f t="shared" si="10"/>
        <v>35.57</v>
      </c>
      <c r="AB20">
        <v>36.630000000000003</v>
      </c>
      <c r="AC20">
        <f t="shared" si="11"/>
        <v>37.650000000000006</v>
      </c>
      <c r="AD20">
        <v>38.67</v>
      </c>
      <c r="AE20">
        <f t="shared" si="12"/>
        <v>39.655000000000001</v>
      </c>
      <c r="AF20">
        <v>40.64</v>
      </c>
      <c r="AG20">
        <f t="shared" si="13"/>
        <v>41.585000000000001</v>
      </c>
      <c r="AH20">
        <v>42.53</v>
      </c>
      <c r="AI20">
        <f t="shared" si="14"/>
        <v>43.435000000000002</v>
      </c>
      <c r="AJ20">
        <v>44.34</v>
      </c>
      <c r="AK20">
        <f t="shared" si="15"/>
        <v>45.2</v>
      </c>
      <c r="AL20">
        <v>46.06</v>
      </c>
      <c r="AM20">
        <f t="shared" si="16"/>
        <v>46.88</v>
      </c>
      <c r="AN20">
        <v>47.7</v>
      </c>
    </row>
    <row r="21" spans="1:40" x14ac:dyDescent="0.15">
      <c r="A21" s="2">
        <v>350</v>
      </c>
      <c r="B21">
        <v>4.96</v>
      </c>
      <c r="C21">
        <f t="shared" si="17"/>
        <v>6.1899999999999995</v>
      </c>
      <c r="D21">
        <v>7.42</v>
      </c>
      <c r="E21">
        <f t="shared" si="17"/>
        <v>8.6449999999999996</v>
      </c>
      <c r="F21">
        <v>9.8699999999999992</v>
      </c>
      <c r="G21">
        <f t="shared" si="0"/>
        <v>11.085000000000001</v>
      </c>
      <c r="H21">
        <v>12.3</v>
      </c>
      <c r="I21">
        <f t="shared" si="1"/>
        <v>13.505000000000001</v>
      </c>
      <c r="J21">
        <v>14.71</v>
      </c>
      <c r="K21">
        <f t="shared" si="2"/>
        <v>15.9</v>
      </c>
      <c r="L21">
        <v>17.09</v>
      </c>
      <c r="M21">
        <f t="shared" si="3"/>
        <v>18.265000000000001</v>
      </c>
      <c r="N21">
        <v>19.440000000000001</v>
      </c>
      <c r="O21">
        <f t="shared" si="4"/>
        <v>20.59</v>
      </c>
      <c r="P21">
        <v>21.74</v>
      </c>
      <c r="Q21">
        <f t="shared" si="5"/>
        <v>22.875</v>
      </c>
      <c r="R21">
        <v>24.01</v>
      </c>
      <c r="S21">
        <f t="shared" si="6"/>
        <v>25.12</v>
      </c>
      <c r="T21">
        <v>26.23</v>
      </c>
      <c r="U21">
        <f t="shared" si="7"/>
        <v>27.310000000000002</v>
      </c>
      <c r="V21">
        <v>28.39</v>
      </c>
      <c r="W21">
        <f t="shared" si="8"/>
        <v>29.445</v>
      </c>
      <c r="X21">
        <v>30.5</v>
      </c>
      <c r="Y21">
        <f t="shared" si="9"/>
        <v>31.524999999999999</v>
      </c>
      <c r="Z21">
        <v>32.549999999999997</v>
      </c>
      <c r="AA21">
        <f t="shared" si="10"/>
        <v>33.54</v>
      </c>
      <c r="AB21">
        <v>34.53</v>
      </c>
      <c r="AC21">
        <f t="shared" si="11"/>
        <v>35.49</v>
      </c>
      <c r="AD21">
        <v>36.450000000000003</v>
      </c>
      <c r="AE21">
        <f t="shared" si="12"/>
        <v>37.370000000000005</v>
      </c>
      <c r="AF21">
        <v>38.29</v>
      </c>
      <c r="AG21">
        <f t="shared" si="13"/>
        <v>39.174999999999997</v>
      </c>
      <c r="AH21">
        <v>40.06</v>
      </c>
      <c r="AI21">
        <f t="shared" si="14"/>
        <v>40.905000000000001</v>
      </c>
      <c r="AJ21">
        <v>41.75</v>
      </c>
      <c r="AK21">
        <f t="shared" si="15"/>
        <v>42.55</v>
      </c>
      <c r="AL21">
        <v>43.35</v>
      </c>
      <c r="AM21">
        <f t="shared" si="16"/>
        <v>44.11</v>
      </c>
      <c r="AN21">
        <v>44.87</v>
      </c>
    </row>
    <row r="22" spans="1:40" x14ac:dyDescent="0.15">
      <c r="A22" s="2">
        <v>345</v>
      </c>
      <c r="B22">
        <v>4.68</v>
      </c>
      <c r="C22">
        <f t="shared" si="17"/>
        <v>5.8449999999999998</v>
      </c>
      <c r="D22">
        <v>7.01</v>
      </c>
      <c r="E22">
        <f t="shared" si="17"/>
        <v>8.1649999999999991</v>
      </c>
      <c r="F22">
        <v>9.32</v>
      </c>
      <c r="G22">
        <f t="shared" si="0"/>
        <v>10.465</v>
      </c>
      <c r="H22">
        <v>11.61</v>
      </c>
      <c r="I22">
        <f t="shared" si="1"/>
        <v>12.745000000000001</v>
      </c>
      <c r="J22">
        <v>13.88</v>
      </c>
      <c r="K22">
        <f t="shared" si="2"/>
        <v>15.004999999999999</v>
      </c>
      <c r="L22">
        <v>16.13</v>
      </c>
      <c r="M22">
        <f t="shared" si="3"/>
        <v>17.234999999999999</v>
      </c>
      <c r="N22">
        <v>18.34</v>
      </c>
      <c r="O22">
        <f t="shared" si="4"/>
        <v>19.425000000000001</v>
      </c>
      <c r="P22">
        <v>20.51</v>
      </c>
      <c r="Q22">
        <f t="shared" si="5"/>
        <v>21.575000000000003</v>
      </c>
      <c r="R22">
        <v>22.64</v>
      </c>
      <c r="S22">
        <f t="shared" si="6"/>
        <v>23.685000000000002</v>
      </c>
      <c r="T22">
        <v>24.73</v>
      </c>
      <c r="U22">
        <f t="shared" si="7"/>
        <v>25.75</v>
      </c>
      <c r="V22">
        <v>26.77</v>
      </c>
      <c r="W22">
        <f t="shared" si="8"/>
        <v>27.759999999999998</v>
      </c>
      <c r="X22">
        <v>28.75</v>
      </c>
      <c r="Y22">
        <f t="shared" si="9"/>
        <v>29.71</v>
      </c>
      <c r="Z22">
        <v>30.67</v>
      </c>
      <c r="AA22">
        <f t="shared" si="10"/>
        <v>31.6</v>
      </c>
      <c r="AB22">
        <v>32.53</v>
      </c>
      <c r="AC22">
        <f t="shared" si="11"/>
        <v>33.424999999999997</v>
      </c>
      <c r="AD22">
        <v>34.32</v>
      </c>
      <c r="AE22">
        <f t="shared" si="12"/>
        <v>35.185000000000002</v>
      </c>
      <c r="AF22">
        <v>36.049999999999997</v>
      </c>
      <c r="AG22">
        <f t="shared" si="13"/>
        <v>36.875</v>
      </c>
      <c r="AH22">
        <v>37.700000000000003</v>
      </c>
      <c r="AI22">
        <f t="shared" si="14"/>
        <v>38.484999999999999</v>
      </c>
      <c r="AJ22">
        <v>39.270000000000003</v>
      </c>
      <c r="AK22">
        <f t="shared" si="15"/>
        <v>40.015000000000001</v>
      </c>
      <c r="AL22">
        <v>40.76</v>
      </c>
      <c r="AM22">
        <f t="shared" si="16"/>
        <v>41.465000000000003</v>
      </c>
      <c r="AN22">
        <v>42.17</v>
      </c>
    </row>
    <row r="23" spans="1:40" x14ac:dyDescent="0.15">
      <c r="A23" s="2">
        <v>340</v>
      </c>
      <c r="B23">
        <v>4.41</v>
      </c>
      <c r="C23">
        <f t="shared" si="17"/>
        <v>5.51</v>
      </c>
      <c r="D23">
        <v>6.61</v>
      </c>
      <c r="E23">
        <f t="shared" si="17"/>
        <v>7.6999999999999993</v>
      </c>
      <c r="F23">
        <v>8.7899999999999991</v>
      </c>
      <c r="G23">
        <f t="shared" si="0"/>
        <v>9.8699999999999992</v>
      </c>
      <c r="H23">
        <v>10.95</v>
      </c>
      <c r="I23">
        <f t="shared" si="1"/>
        <v>12.02</v>
      </c>
      <c r="J23">
        <v>13.09</v>
      </c>
      <c r="K23">
        <f t="shared" si="2"/>
        <v>14.15</v>
      </c>
      <c r="L23">
        <v>15.21</v>
      </c>
      <c r="M23">
        <f t="shared" si="3"/>
        <v>16.25</v>
      </c>
      <c r="N23">
        <v>17.29</v>
      </c>
      <c r="O23">
        <f t="shared" si="4"/>
        <v>18.309999999999999</v>
      </c>
      <c r="P23">
        <v>19.329999999999998</v>
      </c>
      <c r="Q23">
        <f t="shared" si="5"/>
        <v>20.335000000000001</v>
      </c>
      <c r="R23">
        <v>21.34</v>
      </c>
      <c r="S23">
        <f t="shared" si="6"/>
        <v>22.32</v>
      </c>
      <c r="T23">
        <v>23.3</v>
      </c>
      <c r="U23">
        <f t="shared" si="7"/>
        <v>24.255000000000003</v>
      </c>
      <c r="V23">
        <v>25.21</v>
      </c>
      <c r="W23">
        <f t="shared" si="8"/>
        <v>26.14</v>
      </c>
      <c r="X23">
        <v>27.07</v>
      </c>
      <c r="Y23">
        <f t="shared" si="9"/>
        <v>27.97</v>
      </c>
      <c r="Z23">
        <v>28.87</v>
      </c>
      <c r="AA23">
        <f t="shared" si="10"/>
        <v>29.740000000000002</v>
      </c>
      <c r="AB23">
        <v>30.61</v>
      </c>
      <c r="AC23">
        <f t="shared" si="11"/>
        <v>31.45</v>
      </c>
      <c r="AD23">
        <v>32.29</v>
      </c>
      <c r="AE23">
        <f t="shared" si="12"/>
        <v>33.094999999999999</v>
      </c>
      <c r="AF23">
        <v>33.9</v>
      </c>
      <c r="AG23">
        <f t="shared" si="13"/>
        <v>34.67</v>
      </c>
      <c r="AH23">
        <v>35.44</v>
      </c>
      <c r="AI23">
        <f t="shared" si="14"/>
        <v>36.17</v>
      </c>
      <c r="AJ23">
        <v>36.9</v>
      </c>
      <c r="AK23">
        <f t="shared" si="15"/>
        <v>37.594999999999999</v>
      </c>
      <c r="AL23">
        <v>38.29</v>
      </c>
      <c r="AM23">
        <f t="shared" si="16"/>
        <v>38.94</v>
      </c>
      <c r="AN23">
        <v>39.590000000000003</v>
      </c>
    </row>
    <row r="24" spans="1:40" x14ac:dyDescent="0.15">
      <c r="A24" s="2">
        <v>335</v>
      </c>
      <c r="B24">
        <v>4.16</v>
      </c>
      <c r="C24">
        <f t="shared" si="17"/>
        <v>5.1950000000000003</v>
      </c>
      <c r="D24">
        <v>6.23</v>
      </c>
      <c r="E24">
        <f t="shared" si="17"/>
        <v>7.2549999999999999</v>
      </c>
      <c r="F24">
        <v>8.2799999999999994</v>
      </c>
      <c r="G24">
        <f t="shared" si="0"/>
        <v>9.3000000000000007</v>
      </c>
      <c r="H24">
        <v>10.32</v>
      </c>
      <c r="I24">
        <f t="shared" si="1"/>
        <v>11.324999999999999</v>
      </c>
      <c r="J24">
        <v>12.33</v>
      </c>
      <c r="K24">
        <f t="shared" si="2"/>
        <v>13.324999999999999</v>
      </c>
      <c r="L24">
        <v>14.32</v>
      </c>
      <c r="M24">
        <f t="shared" si="3"/>
        <v>15.3</v>
      </c>
      <c r="N24">
        <v>16.28</v>
      </c>
      <c r="O24">
        <f t="shared" si="4"/>
        <v>17.240000000000002</v>
      </c>
      <c r="P24">
        <v>18.2</v>
      </c>
      <c r="Q24">
        <f t="shared" si="5"/>
        <v>19.145</v>
      </c>
      <c r="R24">
        <v>20.09</v>
      </c>
      <c r="S24">
        <f t="shared" si="6"/>
        <v>21.009999999999998</v>
      </c>
      <c r="T24">
        <v>21.93</v>
      </c>
      <c r="U24">
        <f t="shared" si="7"/>
        <v>22.824999999999999</v>
      </c>
      <c r="V24">
        <v>23.72</v>
      </c>
      <c r="W24">
        <f t="shared" si="8"/>
        <v>24.594999999999999</v>
      </c>
      <c r="X24">
        <v>25.47</v>
      </c>
      <c r="Y24">
        <f t="shared" si="9"/>
        <v>26.31</v>
      </c>
      <c r="Z24">
        <v>27.15</v>
      </c>
      <c r="AA24">
        <f t="shared" si="10"/>
        <v>27.965</v>
      </c>
      <c r="AB24">
        <v>28.78</v>
      </c>
      <c r="AC24">
        <f t="shared" si="11"/>
        <v>29.565000000000001</v>
      </c>
      <c r="AD24">
        <v>30.35</v>
      </c>
      <c r="AE24">
        <f t="shared" si="12"/>
        <v>31.1</v>
      </c>
      <c r="AF24">
        <v>31.85</v>
      </c>
      <c r="AG24">
        <f t="shared" si="13"/>
        <v>32.564999999999998</v>
      </c>
      <c r="AH24">
        <v>33.28</v>
      </c>
      <c r="AI24">
        <f t="shared" si="14"/>
        <v>33.96</v>
      </c>
      <c r="AJ24">
        <v>34.64</v>
      </c>
      <c r="AK24">
        <f t="shared" si="15"/>
        <v>35.28</v>
      </c>
      <c r="AL24">
        <v>35.92</v>
      </c>
      <c r="AM24">
        <f t="shared" si="16"/>
        <v>36.525000000000006</v>
      </c>
      <c r="AN24">
        <v>37.130000000000003</v>
      </c>
    </row>
    <row r="25" spans="1:40" x14ac:dyDescent="0.15">
      <c r="A25" s="2">
        <v>330</v>
      </c>
      <c r="B25">
        <v>3.92</v>
      </c>
      <c r="C25">
        <f t="shared" si="17"/>
        <v>4.8900000000000006</v>
      </c>
      <c r="D25">
        <v>5.86</v>
      </c>
      <c r="E25">
        <f t="shared" si="17"/>
        <v>6.83</v>
      </c>
      <c r="F25">
        <v>7.8</v>
      </c>
      <c r="G25">
        <f t="shared" si="0"/>
        <v>8.7550000000000008</v>
      </c>
      <c r="H25">
        <v>9.7100000000000009</v>
      </c>
      <c r="I25">
        <f t="shared" si="1"/>
        <v>10.66</v>
      </c>
      <c r="J25">
        <v>11.61</v>
      </c>
      <c r="K25">
        <f t="shared" si="2"/>
        <v>12.545</v>
      </c>
      <c r="L25">
        <v>13.48</v>
      </c>
      <c r="M25">
        <f t="shared" si="3"/>
        <v>14.4</v>
      </c>
      <c r="N25">
        <v>15.32</v>
      </c>
      <c r="O25">
        <f t="shared" si="4"/>
        <v>16.225000000000001</v>
      </c>
      <c r="P25">
        <v>17.13</v>
      </c>
      <c r="Q25">
        <f t="shared" si="5"/>
        <v>18.009999999999998</v>
      </c>
      <c r="R25">
        <v>18.89</v>
      </c>
      <c r="S25">
        <f t="shared" si="6"/>
        <v>19.755000000000003</v>
      </c>
      <c r="T25">
        <v>20.62</v>
      </c>
      <c r="U25">
        <f t="shared" si="7"/>
        <v>21.46</v>
      </c>
      <c r="V25">
        <v>22.3</v>
      </c>
      <c r="W25">
        <f t="shared" si="8"/>
        <v>23.115000000000002</v>
      </c>
      <c r="X25">
        <v>23.93</v>
      </c>
      <c r="Y25">
        <f t="shared" si="9"/>
        <v>24.72</v>
      </c>
      <c r="Z25">
        <v>25.51</v>
      </c>
      <c r="AA25">
        <f t="shared" si="10"/>
        <v>26.270000000000003</v>
      </c>
      <c r="AB25">
        <v>27.03</v>
      </c>
      <c r="AC25">
        <f t="shared" si="11"/>
        <v>27.759999999999998</v>
      </c>
      <c r="AD25">
        <v>28.49</v>
      </c>
      <c r="AE25">
        <f t="shared" si="12"/>
        <v>29.189999999999998</v>
      </c>
      <c r="AF25">
        <v>29.89</v>
      </c>
      <c r="AG25">
        <f t="shared" si="13"/>
        <v>30.555</v>
      </c>
      <c r="AH25">
        <v>31.22</v>
      </c>
      <c r="AI25">
        <f t="shared" si="14"/>
        <v>31.849999999999998</v>
      </c>
      <c r="AJ25">
        <v>32.479999999999997</v>
      </c>
      <c r="AK25">
        <f t="shared" si="15"/>
        <v>33.075000000000003</v>
      </c>
      <c r="AL25">
        <v>33.67</v>
      </c>
      <c r="AM25">
        <f t="shared" si="16"/>
        <v>34.225000000000001</v>
      </c>
      <c r="AN25">
        <v>34.78</v>
      </c>
    </row>
    <row r="26" spans="1:40" x14ac:dyDescent="0.15">
      <c r="A26" s="2">
        <v>325</v>
      </c>
      <c r="B26">
        <v>3.68</v>
      </c>
      <c r="C26">
        <f t="shared" si="17"/>
        <v>4.5999999999999996</v>
      </c>
      <c r="D26">
        <v>5.52</v>
      </c>
      <c r="E26">
        <f t="shared" si="17"/>
        <v>6.4249999999999998</v>
      </c>
      <c r="F26">
        <v>7.33</v>
      </c>
      <c r="G26">
        <f t="shared" si="0"/>
        <v>8.2349999999999994</v>
      </c>
      <c r="H26">
        <v>9.14</v>
      </c>
      <c r="I26">
        <f t="shared" si="1"/>
        <v>10.030000000000001</v>
      </c>
      <c r="J26">
        <v>10.92</v>
      </c>
      <c r="K26">
        <f t="shared" si="2"/>
        <v>11.795</v>
      </c>
      <c r="L26">
        <v>12.67</v>
      </c>
      <c r="M26">
        <f t="shared" si="3"/>
        <v>13.535</v>
      </c>
      <c r="N26">
        <v>14.4</v>
      </c>
      <c r="O26">
        <f t="shared" si="4"/>
        <v>15.25</v>
      </c>
      <c r="P26">
        <v>16.100000000000001</v>
      </c>
      <c r="Q26">
        <f t="shared" si="5"/>
        <v>16.925000000000001</v>
      </c>
      <c r="R26">
        <v>17.75</v>
      </c>
      <c r="S26">
        <f t="shared" si="6"/>
        <v>18.560000000000002</v>
      </c>
      <c r="T26">
        <v>19.37</v>
      </c>
      <c r="U26">
        <f t="shared" si="7"/>
        <v>20.16</v>
      </c>
      <c r="V26">
        <v>20.95</v>
      </c>
      <c r="W26">
        <f t="shared" si="8"/>
        <v>21.71</v>
      </c>
      <c r="X26">
        <v>22.47</v>
      </c>
      <c r="Y26">
        <f t="shared" si="9"/>
        <v>23.204999999999998</v>
      </c>
      <c r="Z26">
        <v>23.94</v>
      </c>
      <c r="AA26">
        <f t="shared" si="10"/>
        <v>24.65</v>
      </c>
      <c r="AB26">
        <v>25.36</v>
      </c>
      <c r="AC26">
        <f t="shared" si="11"/>
        <v>26.04</v>
      </c>
      <c r="AD26">
        <v>26.72</v>
      </c>
      <c r="AE26">
        <f t="shared" si="12"/>
        <v>27.369999999999997</v>
      </c>
      <c r="AF26">
        <v>28.02</v>
      </c>
      <c r="AG26">
        <f t="shared" si="13"/>
        <v>28.64</v>
      </c>
      <c r="AH26">
        <v>29.26</v>
      </c>
      <c r="AI26">
        <f t="shared" si="14"/>
        <v>29.840000000000003</v>
      </c>
      <c r="AJ26">
        <v>30.42</v>
      </c>
      <c r="AK26">
        <f t="shared" si="15"/>
        <v>30.97</v>
      </c>
      <c r="AL26">
        <v>31.52</v>
      </c>
      <c r="AM26">
        <f t="shared" si="16"/>
        <v>32.03</v>
      </c>
      <c r="AN26">
        <v>32.54</v>
      </c>
    </row>
    <row r="27" spans="1:40" x14ac:dyDescent="0.15">
      <c r="A27" s="2">
        <v>320</v>
      </c>
      <c r="B27">
        <v>3.46</v>
      </c>
      <c r="C27">
        <f t="shared" si="17"/>
        <v>4.32</v>
      </c>
      <c r="D27">
        <v>5.18</v>
      </c>
      <c r="E27">
        <f t="shared" si="17"/>
        <v>6.0350000000000001</v>
      </c>
      <c r="F27">
        <v>6.89</v>
      </c>
      <c r="G27">
        <f t="shared" si="0"/>
        <v>7.7349999999999994</v>
      </c>
      <c r="H27">
        <v>8.58</v>
      </c>
      <c r="I27">
        <f t="shared" si="1"/>
        <v>9.42</v>
      </c>
      <c r="J27">
        <v>10.26</v>
      </c>
      <c r="K27">
        <f t="shared" si="2"/>
        <v>11.085000000000001</v>
      </c>
      <c r="L27">
        <v>11.91</v>
      </c>
      <c r="M27">
        <f t="shared" si="3"/>
        <v>12.719999999999999</v>
      </c>
      <c r="N27">
        <v>13.53</v>
      </c>
      <c r="O27">
        <f t="shared" si="4"/>
        <v>14.32</v>
      </c>
      <c r="P27">
        <v>15.11</v>
      </c>
      <c r="Q27">
        <f t="shared" si="5"/>
        <v>15.89</v>
      </c>
      <c r="R27">
        <v>16.670000000000002</v>
      </c>
      <c r="S27">
        <f t="shared" si="6"/>
        <v>17.425000000000001</v>
      </c>
      <c r="T27">
        <v>18.18</v>
      </c>
      <c r="U27">
        <f t="shared" si="7"/>
        <v>18.914999999999999</v>
      </c>
      <c r="V27">
        <v>19.649999999999999</v>
      </c>
      <c r="W27">
        <f t="shared" si="8"/>
        <v>20.364999999999998</v>
      </c>
      <c r="X27">
        <v>21.08</v>
      </c>
      <c r="Y27">
        <f t="shared" si="9"/>
        <v>21.765000000000001</v>
      </c>
      <c r="Z27">
        <v>22.45</v>
      </c>
      <c r="AA27">
        <f t="shared" si="10"/>
        <v>23.11</v>
      </c>
      <c r="AB27">
        <v>23.77</v>
      </c>
      <c r="AC27">
        <f t="shared" si="11"/>
        <v>24.405000000000001</v>
      </c>
      <c r="AD27">
        <v>25.04</v>
      </c>
      <c r="AE27">
        <f t="shared" si="12"/>
        <v>25.64</v>
      </c>
      <c r="AF27">
        <v>26.24</v>
      </c>
      <c r="AG27">
        <f t="shared" si="13"/>
        <v>26.81</v>
      </c>
      <c r="AH27">
        <v>27.38</v>
      </c>
      <c r="AI27">
        <f t="shared" si="14"/>
        <v>27.92</v>
      </c>
      <c r="AJ27">
        <v>28.46</v>
      </c>
      <c r="AK27">
        <f t="shared" si="15"/>
        <v>28.965</v>
      </c>
      <c r="AL27">
        <v>29.47</v>
      </c>
      <c r="AM27">
        <f t="shared" si="16"/>
        <v>29.939999999999998</v>
      </c>
      <c r="AN27">
        <v>30.41</v>
      </c>
    </row>
    <row r="28" spans="1:40" x14ac:dyDescent="0.15">
      <c r="A28" s="2">
        <v>315</v>
      </c>
      <c r="B28">
        <v>3.25</v>
      </c>
      <c r="C28">
        <f t="shared" si="17"/>
        <v>4.0600000000000005</v>
      </c>
      <c r="D28">
        <v>4.87</v>
      </c>
      <c r="E28">
        <f t="shared" si="17"/>
        <v>5.67</v>
      </c>
      <c r="F28">
        <v>6.47</v>
      </c>
      <c r="G28">
        <f t="shared" si="0"/>
        <v>7.2650000000000006</v>
      </c>
      <c r="H28">
        <v>8.06</v>
      </c>
      <c r="I28">
        <f t="shared" si="1"/>
        <v>8.8450000000000006</v>
      </c>
      <c r="J28">
        <v>9.6300000000000008</v>
      </c>
      <c r="K28">
        <f t="shared" si="2"/>
        <v>10.4</v>
      </c>
      <c r="L28">
        <v>11.17</v>
      </c>
      <c r="M28">
        <f t="shared" si="3"/>
        <v>11.93</v>
      </c>
      <c r="N28">
        <v>12.69</v>
      </c>
      <c r="O28">
        <f t="shared" si="4"/>
        <v>13.434999999999999</v>
      </c>
      <c r="P28">
        <v>14.18</v>
      </c>
      <c r="Q28">
        <f t="shared" si="5"/>
        <v>14.905000000000001</v>
      </c>
      <c r="R28">
        <v>15.63</v>
      </c>
      <c r="S28">
        <f t="shared" si="6"/>
        <v>16.335000000000001</v>
      </c>
      <c r="T28">
        <v>17.04</v>
      </c>
      <c r="U28">
        <f t="shared" si="7"/>
        <v>17.73</v>
      </c>
      <c r="V28">
        <v>18.420000000000002</v>
      </c>
      <c r="W28">
        <f t="shared" si="8"/>
        <v>19.085000000000001</v>
      </c>
      <c r="X28">
        <v>19.75</v>
      </c>
      <c r="Y28">
        <f t="shared" si="9"/>
        <v>20.39</v>
      </c>
      <c r="Z28">
        <v>21.03</v>
      </c>
      <c r="AA28">
        <f t="shared" si="10"/>
        <v>21.64</v>
      </c>
      <c r="AB28">
        <v>22.25</v>
      </c>
      <c r="AC28">
        <f t="shared" si="11"/>
        <v>22.84</v>
      </c>
      <c r="AD28">
        <v>23.43</v>
      </c>
      <c r="AE28">
        <f t="shared" si="12"/>
        <v>23.984999999999999</v>
      </c>
      <c r="AF28">
        <v>24.54</v>
      </c>
      <c r="AG28">
        <f t="shared" si="13"/>
        <v>25.07</v>
      </c>
      <c r="AH28">
        <v>25.6</v>
      </c>
      <c r="AI28">
        <f t="shared" si="14"/>
        <v>26.094999999999999</v>
      </c>
      <c r="AJ28">
        <v>26.59</v>
      </c>
      <c r="AK28">
        <f t="shared" si="15"/>
        <v>27.055</v>
      </c>
      <c r="AL28">
        <v>27.52</v>
      </c>
      <c r="AM28">
        <f t="shared" si="16"/>
        <v>27.95</v>
      </c>
      <c r="AN28">
        <v>28.38</v>
      </c>
    </row>
    <row r="29" spans="1:40" x14ac:dyDescent="0.15">
      <c r="A29" s="2">
        <v>310</v>
      </c>
      <c r="B29">
        <v>3.05</v>
      </c>
      <c r="C29">
        <f t="shared" si="17"/>
        <v>3.8049999999999997</v>
      </c>
      <c r="D29">
        <v>4.5599999999999996</v>
      </c>
      <c r="E29">
        <f t="shared" si="17"/>
        <v>5.3149999999999995</v>
      </c>
      <c r="F29">
        <v>6.07</v>
      </c>
      <c r="G29">
        <f t="shared" si="0"/>
        <v>6.8149999999999995</v>
      </c>
      <c r="H29">
        <v>7.56</v>
      </c>
      <c r="I29">
        <f t="shared" si="1"/>
        <v>8.2949999999999999</v>
      </c>
      <c r="J29">
        <v>9.0299999999999994</v>
      </c>
      <c r="K29">
        <f t="shared" si="2"/>
        <v>9.75</v>
      </c>
      <c r="L29">
        <v>10.47</v>
      </c>
      <c r="M29">
        <f t="shared" si="3"/>
        <v>11.18</v>
      </c>
      <c r="N29">
        <v>11.89</v>
      </c>
      <c r="O29">
        <f t="shared" si="4"/>
        <v>12.585000000000001</v>
      </c>
      <c r="P29">
        <v>13.28</v>
      </c>
      <c r="Q29">
        <f t="shared" si="5"/>
        <v>13.96</v>
      </c>
      <c r="R29">
        <v>14.64</v>
      </c>
      <c r="S29">
        <f t="shared" si="6"/>
        <v>15.3</v>
      </c>
      <c r="T29">
        <v>15.96</v>
      </c>
      <c r="U29">
        <f t="shared" si="7"/>
        <v>16.600000000000001</v>
      </c>
      <c r="V29">
        <v>17.239999999999998</v>
      </c>
      <c r="W29">
        <f t="shared" si="8"/>
        <v>17.86</v>
      </c>
      <c r="X29">
        <v>18.48</v>
      </c>
      <c r="Y29">
        <f t="shared" si="9"/>
        <v>19.075000000000003</v>
      </c>
      <c r="Z29">
        <v>19.670000000000002</v>
      </c>
      <c r="AA29">
        <f t="shared" si="10"/>
        <v>20.240000000000002</v>
      </c>
      <c r="AB29">
        <v>20.81</v>
      </c>
      <c r="AC29">
        <f t="shared" si="11"/>
        <v>21.354999999999997</v>
      </c>
      <c r="AD29">
        <v>21.9</v>
      </c>
      <c r="AE29">
        <f t="shared" si="12"/>
        <v>22.414999999999999</v>
      </c>
      <c r="AF29">
        <v>22.93</v>
      </c>
      <c r="AG29">
        <f t="shared" si="13"/>
        <v>23.414999999999999</v>
      </c>
      <c r="AH29">
        <v>23.9</v>
      </c>
      <c r="AI29">
        <f t="shared" si="14"/>
        <v>24.36</v>
      </c>
      <c r="AJ29">
        <v>24.82</v>
      </c>
      <c r="AK29">
        <f t="shared" si="15"/>
        <v>25.245000000000001</v>
      </c>
      <c r="AL29">
        <v>25.67</v>
      </c>
      <c r="AM29">
        <f t="shared" si="16"/>
        <v>26.060000000000002</v>
      </c>
      <c r="AN29">
        <v>26.45</v>
      </c>
    </row>
    <row r="30" spans="1:40" x14ac:dyDescent="0.15">
      <c r="A30" s="2">
        <v>305</v>
      </c>
      <c r="B30">
        <v>2.86</v>
      </c>
      <c r="C30">
        <f t="shared" si="17"/>
        <v>3.5700000000000003</v>
      </c>
      <c r="D30">
        <v>4.28</v>
      </c>
      <c r="E30">
        <f t="shared" si="17"/>
        <v>4.9800000000000004</v>
      </c>
      <c r="F30">
        <v>5.68</v>
      </c>
      <c r="G30">
        <f t="shared" si="0"/>
        <v>6.38</v>
      </c>
      <c r="H30">
        <v>7.08</v>
      </c>
      <c r="I30">
        <f t="shared" si="1"/>
        <v>7.7649999999999997</v>
      </c>
      <c r="J30">
        <v>8.4499999999999993</v>
      </c>
      <c r="K30">
        <f t="shared" si="2"/>
        <v>9.129999999999999</v>
      </c>
      <c r="L30">
        <v>9.81</v>
      </c>
      <c r="M30">
        <f t="shared" si="3"/>
        <v>10.47</v>
      </c>
      <c r="N30">
        <v>11.13</v>
      </c>
      <c r="O30">
        <f t="shared" si="4"/>
        <v>11.780000000000001</v>
      </c>
      <c r="P30">
        <v>12.43</v>
      </c>
      <c r="Q30">
        <f t="shared" si="5"/>
        <v>13.065</v>
      </c>
      <c r="R30">
        <v>13.7</v>
      </c>
      <c r="S30">
        <f t="shared" si="6"/>
        <v>14.315</v>
      </c>
      <c r="T30">
        <v>14.93</v>
      </c>
      <c r="U30">
        <f t="shared" si="7"/>
        <v>15.525</v>
      </c>
      <c r="V30">
        <v>16.12</v>
      </c>
      <c r="W30">
        <f t="shared" si="8"/>
        <v>16.695</v>
      </c>
      <c r="X30">
        <v>17.27</v>
      </c>
      <c r="Y30">
        <f t="shared" si="9"/>
        <v>17.824999999999999</v>
      </c>
      <c r="Z30">
        <v>18.38</v>
      </c>
      <c r="AA30">
        <f t="shared" si="10"/>
        <v>18.91</v>
      </c>
      <c r="AB30">
        <v>19.440000000000001</v>
      </c>
      <c r="AC30">
        <f t="shared" si="11"/>
        <v>19.940000000000001</v>
      </c>
      <c r="AD30">
        <v>20.440000000000001</v>
      </c>
      <c r="AE30">
        <f t="shared" si="12"/>
        <v>20.92</v>
      </c>
      <c r="AF30">
        <v>21.4</v>
      </c>
      <c r="AG30">
        <f t="shared" si="13"/>
        <v>21.844999999999999</v>
      </c>
      <c r="AH30">
        <v>22.29</v>
      </c>
      <c r="AI30">
        <f t="shared" si="14"/>
        <v>22.71</v>
      </c>
      <c r="AJ30">
        <v>23.13</v>
      </c>
      <c r="AK30">
        <f t="shared" si="15"/>
        <v>23.52</v>
      </c>
      <c r="AL30">
        <v>23.91</v>
      </c>
      <c r="AM30">
        <f t="shared" si="16"/>
        <v>24.265000000000001</v>
      </c>
      <c r="AN30">
        <v>24.62</v>
      </c>
    </row>
    <row r="31" spans="1:40" x14ac:dyDescent="0.15">
      <c r="A31" s="2">
        <v>300</v>
      </c>
      <c r="B31">
        <v>2.67</v>
      </c>
      <c r="C31">
        <f t="shared" si="17"/>
        <v>3.335</v>
      </c>
      <c r="D31">
        <v>4</v>
      </c>
      <c r="E31">
        <f t="shared" si="17"/>
        <v>4.66</v>
      </c>
      <c r="F31">
        <v>5.32</v>
      </c>
      <c r="G31">
        <f t="shared" si="0"/>
        <v>5.9700000000000006</v>
      </c>
      <c r="H31">
        <v>6.62</v>
      </c>
      <c r="I31">
        <f t="shared" si="1"/>
        <v>7.2650000000000006</v>
      </c>
      <c r="J31">
        <v>7.91</v>
      </c>
      <c r="K31">
        <f t="shared" si="2"/>
        <v>8.5399999999999991</v>
      </c>
      <c r="L31">
        <v>9.17</v>
      </c>
      <c r="M31">
        <f t="shared" si="3"/>
        <v>9.7899999999999991</v>
      </c>
      <c r="N31">
        <v>10.41</v>
      </c>
      <c r="O31">
        <f t="shared" si="4"/>
        <v>11.015000000000001</v>
      </c>
      <c r="P31">
        <v>11.62</v>
      </c>
      <c r="Q31">
        <f t="shared" si="5"/>
        <v>12.21</v>
      </c>
      <c r="R31">
        <v>12.8</v>
      </c>
      <c r="S31">
        <f t="shared" si="6"/>
        <v>13.375</v>
      </c>
      <c r="T31">
        <v>13.95</v>
      </c>
      <c r="U31">
        <f t="shared" si="7"/>
        <v>14.504999999999999</v>
      </c>
      <c r="V31">
        <v>15.06</v>
      </c>
      <c r="W31">
        <f t="shared" si="8"/>
        <v>15.594999999999999</v>
      </c>
      <c r="X31">
        <v>16.13</v>
      </c>
      <c r="Y31">
        <f t="shared" si="9"/>
        <v>16.64</v>
      </c>
      <c r="Z31">
        <v>17.149999999999999</v>
      </c>
      <c r="AA31">
        <f t="shared" si="10"/>
        <v>17.64</v>
      </c>
      <c r="AB31">
        <v>18.13</v>
      </c>
      <c r="AC31">
        <f t="shared" si="11"/>
        <v>18.594999999999999</v>
      </c>
      <c r="AD31">
        <v>19.059999999999999</v>
      </c>
      <c r="AE31">
        <f t="shared" si="12"/>
        <v>19.5</v>
      </c>
      <c r="AF31">
        <v>19.940000000000001</v>
      </c>
      <c r="AG31">
        <f t="shared" si="13"/>
        <v>20.350000000000001</v>
      </c>
      <c r="AH31">
        <v>20.76</v>
      </c>
      <c r="AI31">
        <f t="shared" si="14"/>
        <v>21.145000000000003</v>
      </c>
      <c r="AJ31">
        <v>21.53</v>
      </c>
      <c r="AK31">
        <f t="shared" si="15"/>
        <v>21.884999999999998</v>
      </c>
      <c r="AL31">
        <v>22.24</v>
      </c>
      <c r="AM31">
        <f t="shared" si="16"/>
        <v>22.56</v>
      </c>
      <c r="AN31">
        <v>22.88</v>
      </c>
    </row>
    <row r="32" spans="1:40" x14ac:dyDescent="0.15">
      <c r="A32" s="2">
        <v>295</v>
      </c>
      <c r="B32">
        <v>2.54</v>
      </c>
      <c r="C32">
        <f t="shared" si="17"/>
        <v>3.17</v>
      </c>
      <c r="D32">
        <v>3.8</v>
      </c>
      <c r="E32">
        <f t="shared" si="17"/>
        <v>4.43</v>
      </c>
      <c r="F32">
        <v>5.0599999999999996</v>
      </c>
      <c r="G32">
        <f t="shared" si="0"/>
        <v>5.6749999999999998</v>
      </c>
      <c r="H32">
        <v>6.29</v>
      </c>
      <c r="I32">
        <f t="shared" si="1"/>
        <v>6.9</v>
      </c>
      <c r="J32">
        <v>7.51</v>
      </c>
      <c r="K32">
        <f t="shared" si="2"/>
        <v>8.11</v>
      </c>
      <c r="L32">
        <v>8.7100000000000009</v>
      </c>
      <c r="M32">
        <f t="shared" si="3"/>
        <v>9.3000000000000007</v>
      </c>
      <c r="N32">
        <v>9.89</v>
      </c>
      <c r="O32">
        <f t="shared" si="4"/>
        <v>10.465</v>
      </c>
      <c r="P32">
        <v>11.04</v>
      </c>
      <c r="Q32">
        <f t="shared" si="5"/>
        <v>11.6</v>
      </c>
      <c r="R32">
        <v>12.16</v>
      </c>
      <c r="S32">
        <f t="shared" si="6"/>
        <v>12.7</v>
      </c>
      <c r="T32">
        <v>13.24</v>
      </c>
      <c r="U32">
        <f t="shared" si="7"/>
        <v>13.765000000000001</v>
      </c>
      <c r="V32">
        <v>14.29</v>
      </c>
      <c r="W32">
        <f t="shared" si="8"/>
        <v>14.79</v>
      </c>
      <c r="X32">
        <v>15.29</v>
      </c>
      <c r="Y32">
        <f t="shared" si="9"/>
        <v>15.775</v>
      </c>
      <c r="Z32">
        <v>16.260000000000002</v>
      </c>
      <c r="AA32">
        <f t="shared" si="10"/>
        <v>16.72</v>
      </c>
      <c r="AB32">
        <v>17.18</v>
      </c>
      <c r="AC32">
        <f t="shared" si="11"/>
        <v>17.615000000000002</v>
      </c>
      <c r="AD32">
        <v>18.05</v>
      </c>
      <c r="AE32">
        <f t="shared" si="12"/>
        <v>18.46</v>
      </c>
      <c r="AF32">
        <v>18.87</v>
      </c>
      <c r="AG32">
        <f t="shared" si="13"/>
        <v>19.255000000000003</v>
      </c>
      <c r="AH32">
        <v>19.64</v>
      </c>
      <c r="AI32">
        <f t="shared" si="14"/>
        <v>19.995000000000001</v>
      </c>
      <c r="AJ32">
        <v>20.350000000000001</v>
      </c>
      <c r="AK32">
        <f t="shared" si="15"/>
        <v>20.675000000000001</v>
      </c>
      <c r="AL32">
        <v>21</v>
      </c>
      <c r="AM32">
        <f t="shared" si="16"/>
        <v>21.3</v>
      </c>
      <c r="AN32">
        <v>21.6</v>
      </c>
    </row>
    <row r="33" spans="1:40" x14ac:dyDescent="0.15">
      <c r="A33" s="2">
        <v>290</v>
      </c>
      <c r="B33">
        <v>2.41</v>
      </c>
      <c r="C33">
        <f t="shared" si="17"/>
        <v>3.01</v>
      </c>
      <c r="D33">
        <v>3.61</v>
      </c>
      <c r="E33">
        <f t="shared" si="17"/>
        <v>4.2050000000000001</v>
      </c>
      <c r="F33">
        <v>4.8</v>
      </c>
      <c r="G33">
        <f t="shared" si="0"/>
        <v>5.3900000000000006</v>
      </c>
      <c r="H33">
        <v>5.98</v>
      </c>
      <c r="I33">
        <f t="shared" si="1"/>
        <v>6.5549999999999997</v>
      </c>
      <c r="J33">
        <v>7.13</v>
      </c>
      <c r="K33">
        <f t="shared" si="2"/>
        <v>7.6999999999999993</v>
      </c>
      <c r="L33">
        <v>8.27</v>
      </c>
      <c r="M33">
        <f t="shared" si="3"/>
        <v>8.83</v>
      </c>
      <c r="N33">
        <v>9.39</v>
      </c>
      <c r="O33">
        <f t="shared" si="4"/>
        <v>9.93</v>
      </c>
      <c r="P33">
        <v>10.47</v>
      </c>
      <c r="Q33">
        <f t="shared" si="5"/>
        <v>11</v>
      </c>
      <c r="R33">
        <v>11.53</v>
      </c>
      <c r="S33">
        <f t="shared" si="6"/>
        <v>12.04</v>
      </c>
      <c r="T33">
        <v>12.55</v>
      </c>
      <c r="U33">
        <f t="shared" si="7"/>
        <v>13.045</v>
      </c>
      <c r="V33">
        <v>13.54</v>
      </c>
      <c r="W33">
        <f t="shared" si="8"/>
        <v>14.015000000000001</v>
      </c>
      <c r="X33">
        <v>14.49</v>
      </c>
      <c r="Y33">
        <f t="shared" si="9"/>
        <v>14.940000000000001</v>
      </c>
      <c r="Z33">
        <v>15.39</v>
      </c>
      <c r="AA33">
        <f t="shared" si="10"/>
        <v>15.825000000000001</v>
      </c>
      <c r="AB33">
        <v>16.260000000000002</v>
      </c>
      <c r="AC33">
        <f t="shared" si="11"/>
        <v>16.664999999999999</v>
      </c>
      <c r="AD33">
        <v>17.07</v>
      </c>
      <c r="AE33">
        <f t="shared" si="12"/>
        <v>17.454999999999998</v>
      </c>
      <c r="AF33">
        <v>17.84</v>
      </c>
      <c r="AG33">
        <f t="shared" si="13"/>
        <v>18.195</v>
      </c>
      <c r="AH33">
        <v>18.55</v>
      </c>
      <c r="AI33">
        <f t="shared" si="14"/>
        <v>18.880000000000003</v>
      </c>
      <c r="AJ33">
        <v>19.21</v>
      </c>
      <c r="AK33">
        <f t="shared" si="15"/>
        <v>19.509999999999998</v>
      </c>
      <c r="AL33">
        <v>19.809999999999999</v>
      </c>
      <c r="AM33">
        <f t="shared" si="16"/>
        <v>20.085000000000001</v>
      </c>
      <c r="AN33">
        <v>20.36</v>
      </c>
    </row>
    <row r="34" spans="1:40" x14ac:dyDescent="0.15">
      <c r="A34" s="2">
        <v>285</v>
      </c>
      <c r="B34">
        <v>2.29</v>
      </c>
      <c r="C34">
        <f t="shared" si="17"/>
        <v>2.8600000000000003</v>
      </c>
      <c r="D34">
        <v>3.43</v>
      </c>
      <c r="E34">
        <f t="shared" si="17"/>
        <v>3.9950000000000001</v>
      </c>
      <c r="F34">
        <v>4.5599999999999996</v>
      </c>
      <c r="G34">
        <f t="shared" si="0"/>
        <v>5.1150000000000002</v>
      </c>
      <c r="H34">
        <v>5.67</v>
      </c>
      <c r="I34">
        <f t="shared" si="1"/>
        <v>6.22</v>
      </c>
      <c r="J34">
        <v>6.77</v>
      </c>
      <c r="K34">
        <f t="shared" si="2"/>
        <v>7.31</v>
      </c>
      <c r="L34">
        <v>7.85</v>
      </c>
      <c r="M34">
        <f t="shared" si="3"/>
        <v>8.375</v>
      </c>
      <c r="N34">
        <v>8.9</v>
      </c>
      <c r="O34">
        <f t="shared" si="4"/>
        <v>9.4149999999999991</v>
      </c>
      <c r="P34">
        <v>9.93</v>
      </c>
      <c r="Q34">
        <f t="shared" si="5"/>
        <v>10.425000000000001</v>
      </c>
      <c r="R34">
        <v>10.92</v>
      </c>
      <c r="S34">
        <f t="shared" si="6"/>
        <v>11.405000000000001</v>
      </c>
      <c r="T34">
        <v>11.89</v>
      </c>
      <c r="U34">
        <f t="shared" si="7"/>
        <v>12.355</v>
      </c>
      <c r="V34">
        <v>12.82</v>
      </c>
      <c r="W34">
        <f t="shared" si="8"/>
        <v>13.265000000000001</v>
      </c>
      <c r="X34">
        <v>13.71</v>
      </c>
      <c r="Y34">
        <f t="shared" si="9"/>
        <v>14.135000000000002</v>
      </c>
      <c r="Z34">
        <v>14.56</v>
      </c>
      <c r="AA34">
        <f t="shared" si="10"/>
        <v>14.965</v>
      </c>
      <c r="AB34">
        <v>15.37</v>
      </c>
      <c r="AC34">
        <f t="shared" si="11"/>
        <v>15.75</v>
      </c>
      <c r="AD34">
        <v>16.13</v>
      </c>
      <c r="AE34">
        <f t="shared" si="12"/>
        <v>16.484999999999999</v>
      </c>
      <c r="AF34">
        <v>16.84</v>
      </c>
      <c r="AG34">
        <f t="shared" si="13"/>
        <v>17.170000000000002</v>
      </c>
      <c r="AH34">
        <v>17.5</v>
      </c>
      <c r="AI34">
        <f t="shared" si="14"/>
        <v>17.805</v>
      </c>
      <c r="AJ34">
        <v>18.11</v>
      </c>
      <c r="AK34">
        <f t="shared" si="15"/>
        <v>18.384999999999998</v>
      </c>
      <c r="AL34">
        <v>18.66</v>
      </c>
      <c r="AM34">
        <f t="shared" si="16"/>
        <v>18.91</v>
      </c>
      <c r="AN34">
        <v>19.16</v>
      </c>
    </row>
    <row r="35" spans="1:40" x14ac:dyDescent="0.15">
      <c r="A35" s="2">
        <v>280</v>
      </c>
      <c r="B35">
        <v>2.17</v>
      </c>
      <c r="C35">
        <f t="shared" si="17"/>
        <v>2.71</v>
      </c>
      <c r="D35">
        <v>3.25</v>
      </c>
      <c r="E35">
        <f t="shared" si="17"/>
        <v>3.7850000000000001</v>
      </c>
      <c r="F35">
        <v>4.32</v>
      </c>
      <c r="G35">
        <f t="shared" si="0"/>
        <v>4.8499999999999996</v>
      </c>
      <c r="H35">
        <v>5.38</v>
      </c>
      <c r="I35">
        <f t="shared" si="1"/>
        <v>5.8949999999999996</v>
      </c>
      <c r="J35">
        <v>6.41</v>
      </c>
      <c r="K35">
        <f t="shared" si="2"/>
        <v>6.92</v>
      </c>
      <c r="L35">
        <v>7.43</v>
      </c>
      <c r="M35">
        <f t="shared" si="3"/>
        <v>7.93</v>
      </c>
      <c r="N35">
        <v>8.43</v>
      </c>
      <c r="O35">
        <f t="shared" si="4"/>
        <v>8.9149999999999991</v>
      </c>
      <c r="P35">
        <v>9.4</v>
      </c>
      <c r="Q35">
        <f t="shared" si="5"/>
        <v>9.870000000000001</v>
      </c>
      <c r="R35">
        <v>10.34</v>
      </c>
      <c r="S35">
        <f t="shared" si="6"/>
        <v>10.795</v>
      </c>
      <c r="T35">
        <v>11.25</v>
      </c>
      <c r="U35">
        <f t="shared" si="7"/>
        <v>11.684999999999999</v>
      </c>
      <c r="V35">
        <v>12.12</v>
      </c>
      <c r="W35">
        <f t="shared" si="8"/>
        <v>12.54</v>
      </c>
      <c r="X35">
        <v>12.96</v>
      </c>
      <c r="Y35">
        <f t="shared" si="9"/>
        <v>13.36</v>
      </c>
      <c r="Z35">
        <v>13.76</v>
      </c>
      <c r="AA35">
        <f t="shared" si="10"/>
        <v>14.135</v>
      </c>
      <c r="AB35">
        <v>14.51</v>
      </c>
      <c r="AC35">
        <f t="shared" si="11"/>
        <v>14.865</v>
      </c>
      <c r="AD35">
        <v>15.22</v>
      </c>
      <c r="AE35">
        <f t="shared" si="12"/>
        <v>15.55</v>
      </c>
      <c r="AF35">
        <v>15.88</v>
      </c>
      <c r="AG35">
        <f t="shared" si="13"/>
        <v>16.184999999999999</v>
      </c>
      <c r="AH35">
        <v>16.489999999999998</v>
      </c>
      <c r="AI35">
        <f t="shared" si="14"/>
        <v>16.77</v>
      </c>
      <c r="AJ35">
        <v>17.05</v>
      </c>
      <c r="AK35">
        <f t="shared" si="15"/>
        <v>17.305</v>
      </c>
      <c r="AL35">
        <v>17.559999999999999</v>
      </c>
      <c r="AM35">
        <f t="shared" si="16"/>
        <v>17.785</v>
      </c>
      <c r="AN35">
        <v>18.010000000000002</v>
      </c>
    </row>
    <row r="36" spans="1:40" x14ac:dyDescent="0.15">
      <c r="A36" s="2">
        <v>275</v>
      </c>
      <c r="B36">
        <v>2.06</v>
      </c>
      <c r="C36">
        <f t="shared" si="17"/>
        <v>2.5700000000000003</v>
      </c>
      <c r="D36">
        <v>3.08</v>
      </c>
      <c r="E36">
        <f t="shared" si="17"/>
        <v>3.585</v>
      </c>
      <c r="F36">
        <v>4.09</v>
      </c>
      <c r="G36">
        <f t="shared" si="0"/>
        <v>4.59</v>
      </c>
      <c r="H36">
        <v>5.09</v>
      </c>
      <c r="I36">
        <f t="shared" si="1"/>
        <v>5.58</v>
      </c>
      <c r="J36">
        <v>6.07</v>
      </c>
      <c r="K36">
        <f t="shared" si="2"/>
        <v>6.5549999999999997</v>
      </c>
      <c r="L36">
        <v>7.04</v>
      </c>
      <c r="M36">
        <f t="shared" si="3"/>
        <v>7.51</v>
      </c>
      <c r="N36">
        <v>7.98</v>
      </c>
      <c r="O36">
        <f t="shared" si="4"/>
        <v>8.4350000000000005</v>
      </c>
      <c r="P36">
        <v>8.89</v>
      </c>
      <c r="Q36">
        <f t="shared" si="5"/>
        <v>9.3350000000000009</v>
      </c>
      <c r="R36">
        <v>9.7799999999999994</v>
      </c>
      <c r="S36">
        <f t="shared" si="6"/>
        <v>10.205</v>
      </c>
      <c r="T36">
        <v>10.63</v>
      </c>
      <c r="U36">
        <f t="shared" si="7"/>
        <v>11.04</v>
      </c>
      <c r="V36">
        <v>11.45</v>
      </c>
      <c r="W36">
        <f t="shared" si="8"/>
        <v>11.844999999999999</v>
      </c>
      <c r="X36">
        <v>12.24</v>
      </c>
      <c r="Y36">
        <f t="shared" si="9"/>
        <v>12.61</v>
      </c>
      <c r="Z36">
        <v>12.98</v>
      </c>
      <c r="AA36">
        <f t="shared" si="10"/>
        <v>13.335000000000001</v>
      </c>
      <c r="AB36">
        <v>13.69</v>
      </c>
      <c r="AC36">
        <f t="shared" si="11"/>
        <v>14.02</v>
      </c>
      <c r="AD36">
        <v>14.35</v>
      </c>
      <c r="AE36">
        <f t="shared" si="12"/>
        <v>14.655000000000001</v>
      </c>
      <c r="AF36">
        <v>14.96</v>
      </c>
      <c r="AG36">
        <f t="shared" si="13"/>
        <v>15.24</v>
      </c>
      <c r="AH36">
        <v>15.52</v>
      </c>
      <c r="AI36">
        <f t="shared" si="14"/>
        <v>15.78</v>
      </c>
      <c r="AJ36">
        <v>16.04</v>
      </c>
      <c r="AK36">
        <f t="shared" si="15"/>
        <v>16.27</v>
      </c>
      <c r="AL36">
        <v>16.5</v>
      </c>
      <c r="AM36">
        <f t="shared" si="16"/>
        <v>16.7</v>
      </c>
      <c r="AN36">
        <v>16.899999999999999</v>
      </c>
    </row>
    <row r="37" spans="1:40" x14ac:dyDescent="0.15">
      <c r="A37" s="2">
        <v>270</v>
      </c>
      <c r="B37">
        <v>1.95</v>
      </c>
      <c r="C37">
        <f t="shared" si="17"/>
        <v>2.4300000000000002</v>
      </c>
      <c r="D37">
        <v>2.91</v>
      </c>
      <c r="E37">
        <f t="shared" si="17"/>
        <v>3.39</v>
      </c>
      <c r="F37">
        <v>3.87</v>
      </c>
      <c r="G37">
        <f t="shared" si="0"/>
        <v>4.34</v>
      </c>
      <c r="H37">
        <v>4.8099999999999996</v>
      </c>
      <c r="I37">
        <f t="shared" si="1"/>
        <v>5.2750000000000004</v>
      </c>
      <c r="J37">
        <v>5.74</v>
      </c>
      <c r="K37">
        <f t="shared" si="2"/>
        <v>6.1950000000000003</v>
      </c>
      <c r="L37">
        <v>6.65</v>
      </c>
      <c r="M37">
        <f t="shared" si="3"/>
        <v>7.0950000000000006</v>
      </c>
      <c r="N37">
        <v>7.54</v>
      </c>
      <c r="O37">
        <f t="shared" si="4"/>
        <v>7.9700000000000006</v>
      </c>
      <c r="P37">
        <v>8.4</v>
      </c>
      <c r="Q37">
        <f t="shared" si="5"/>
        <v>8.82</v>
      </c>
      <c r="R37">
        <v>9.24</v>
      </c>
      <c r="S37">
        <f t="shared" si="6"/>
        <v>9.64</v>
      </c>
      <c r="T37">
        <v>10.039999999999999</v>
      </c>
      <c r="U37">
        <f t="shared" si="7"/>
        <v>10.425000000000001</v>
      </c>
      <c r="V37">
        <v>10.81</v>
      </c>
      <c r="W37">
        <f t="shared" si="8"/>
        <v>11.175000000000001</v>
      </c>
      <c r="X37">
        <v>11.54</v>
      </c>
      <c r="Y37">
        <f t="shared" si="9"/>
        <v>11.89</v>
      </c>
      <c r="Z37">
        <v>12.24</v>
      </c>
      <c r="AA37">
        <f t="shared" si="10"/>
        <v>12.565000000000001</v>
      </c>
      <c r="AB37">
        <v>12.89</v>
      </c>
      <c r="AC37">
        <f t="shared" si="11"/>
        <v>13.195</v>
      </c>
      <c r="AD37">
        <v>13.5</v>
      </c>
      <c r="AE37">
        <f t="shared" si="12"/>
        <v>13.785</v>
      </c>
      <c r="AF37">
        <v>14.07</v>
      </c>
      <c r="AG37">
        <f t="shared" si="13"/>
        <v>14.33</v>
      </c>
      <c r="AH37">
        <v>14.59</v>
      </c>
      <c r="AI37">
        <f t="shared" si="14"/>
        <v>14.824999999999999</v>
      </c>
      <c r="AJ37">
        <v>15.06</v>
      </c>
      <c r="AK37">
        <f t="shared" si="15"/>
        <v>15.27</v>
      </c>
      <c r="AL37">
        <v>15.48</v>
      </c>
      <c r="AM37">
        <f t="shared" si="16"/>
        <v>15.66</v>
      </c>
      <c r="AN37">
        <v>15.84</v>
      </c>
    </row>
    <row r="38" spans="1:40" x14ac:dyDescent="0.15">
      <c r="A38" s="2">
        <v>265</v>
      </c>
      <c r="B38">
        <v>1.84</v>
      </c>
      <c r="C38">
        <f t="shared" si="17"/>
        <v>2.2999999999999998</v>
      </c>
      <c r="D38">
        <v>2.76</v>
      </c>
      <c r="E38">
        <f t="shared" si="17"/>
        <v>3.21</v>
      </c>
      <c r="F38">
        <v>3.66</v>
      </c>
      <c r="G38">
        <f t="shared" si="0"/>
        <v>4.1050000000000004</v>
      </c>
      <c r="H38">
        <v>4.55</v>
      </c>
      <c r="I38">
        <f t="shared" si="1"/>
        <v>4.99</v>
      </c>
      <c r="J38">
        <v>5.43</v>
      </c>
      <c r="K38">
        <f t="shared" si="2"/>
        <v>5.8550000000000004</v>
      </c>
      <c r="L38">
        <v>6.28</v>
      </c>
      <c r="M38">
        <f t="shared" si="3"/>
        <v>6.7</v>
      </c>
      <c r="N38">
        <v>7.12</v>
      </c>
      <c r="O38">
        <f t="shared" si="4"/>
        <v>7.5250000000000004</v>
      </c>
      <c r="P38">
        <v>7.93</v>
      </c>
      <c r="Q38">
        <f t="shared" si="5"/>
        <v>8.32</v>
      </c>
      <c r="R38">
        <v>8.7100000000000009</v>
      </c>
      <c r="S38">
        <f t="shared" si="6"/>
        <v>9.09</v>
      </c>
      <c r="T38">
        <v>9.4700000000000006</v>
      </c>
      <c r="U38">
        <f t="shared" si="7"/>
        <v>9.83</v>
      </c>
      <c r="V38">
        <v>10.19</v>
      </c>
      <c r="W38">
        <f t="shared" si="8"/>
        <v>10.53</v>
      </c>
      <c r="X38">
        <v>10.87</v>
      </c>
      <c r="Y38">
        <f t="shared" si="9"/>
        <v>11.195</v>
      </c>
      <c r="Z38">
        <v>11.52</v>
      </c>
      <c r="AA38">
        <f t="shared" si="10"/>
        <v>11.824999999999999</v>
      </c>
      <c r="AB38">
        <v>12.13</v>
      </c>
      <c r="AC38">
        <f t="shared" si="11"/>
        <v>12.41</v>
      </c>
      <c r="AD38">
        <v>12.69</v>
      </c>
      <c r="AE38">
        <f t="shared" si="12"/>
        <v>12.955</v>
      </c>
      <c r="AF38">
        <v>13.22</v>
      </c>
      <c r="AG38">
        <f t="shared" si="13"/>
        <v>13.455</v>
      </c>
      <c r="AH38">
        <v>13.69</v>
      </c>
      <c r="AI38">
        <f t="shared" si="14"/>
        <v>13.904999999999999</v>
      </c>
      <c r="AJ38">
        <v>14.12</v>
      </c>
      <c r="AK38">
        <f t="shared" si="15"/>
        <v>14.309999999999999</v>
      </c>
      <c r="AL38">
        <v>14.5</v>
      </c>
      <c r="AM38">
        <f t="shared" si="16"/>
        <v>14.66</v>
      </c>
      <c r="AN38">
        <v>14.82</v>
      </c>
    </row>
    <row r="39" spans="1:40" x14ac:dyDescent="0.15">
      <c r="A39" s="2">
        <v>260</v>
      </c>
      <c r="B39">
        <v>1.74</v>
      </c>
      <c r="C39">
        <f t="shared" si="17"/>
        <v>2.17</v>
      </c>
      <c r="D39">
        <v>2.6</v>
      </c>
      <c r="E39">
        <f t="shared" si="17"/>
        <v>3.0250000000000004</v>
      </c>
      <c r="F39">
        <v>3.45</v>
      </c>
      <c r="G39">
        <f t="shared" ref="G39:G61" si="18">(H39-F39)/2+F39</f>
        <v>3.87</v>
      </c>
      <c r="H39">
        <v>4.29</v>
      </c>
      <c r="I39">
        <f t="shared" ref="I39:I61" si="19">(J39-H39)/2+H39</f>
        <v>4.7050000000000001</v>
      </c>
      <c r="J39">
        <v>5.12</v>
      </c>
      <c r="K39">
        <f t="shared" ref="K39:K61" si="20">(L39-J39)/2+J39</f>
        <v>5.5250000000000004</v>
      </c>
      <c r="L39">
        <v>5.93</v>
      </c>
      <c r="M39">
        <f t="shared" ref="M39:M61" si="21">(N39-L39)/2+L39</f>
        <v>6.32</v>
      </c>
      <c r="N39">
        <v>6.71</v>
      </c>
      <c r="O39">
        <f t="shared" ref="O39:O61" si="22">(P39-N39)/2+N39</f>
        <v>7.09</v>
      </c>
      <c r="P39">
        <v>7.47</v>
      </c>
      <c r="Q39">
        <f t="shared" ref="Q39:Q61" si="23">(R39-P39)/2+P39</f>
        <v>7.84</v>
      </c>
      <c r="R39">
        <v>8.2100000000000009</v>
      </c>
      <c r="S39">
        <f t="shared" ref="S39:S61" si="24">(T39-R39)/2+R39</f>
        <v>8.5650000000000013</v>
      </c>
      <c r="T39">
        <v>8.92</v>
      </c>
      <c r="U39">
        <f t="shared" ref="U39:U61" si="25">(V39-T39)/2+T39</f>
        <v>9.254999999999999</v>
      </c>
      <c r="V39">
        <v>9.59</v>
      </c>
      <c r="W39">
        <f t="shared" ref="W39:W61" si="26">(X39-V39)/2+V39</f>
        <v>9.91</v>
      </c>
      <c r="X39">
        <v>10.23</v>
      </c>
      <c r="Y39">
        <f t="shared" ref="Y39:Y61" si="27">(Z39-X39)/2+X39</f>
        <v>10.530000000000001</v>
      </c>
      <c r="Z39">
        <v>10.83</v>
      </c>
      <c r="AA39">
        <f t="shared" ref="AA39:AA61" si="28">(AB39-Z39)/2+Z39</f>
        <v>11.11</v>
      </c>
      <c r="AB39">
        <v>11.39</v>
      </c>
      <c r="AC39">
        <f t="shared" ref="AC39:AC61" si="29">(AD39-AB39)/2+AB39</f>
        <v>11.655000000000001</v>
      </c>
      <c r="AD39">
        <v>11.92</v>
      </c>
      <c r="AE39">
        <f t="shared" ref="AE39:AE61" si="30">(AF39-AD39)/2+AD39</f>
        <v>12.155000000000001</v>
      </c>
      <c r="AF39">
        <v>12.39</v>
      </c>
      <c r="AG39">
        <f t="shared" ref="AG39:AG61" si="31">(AH39-AF39)/2+AF39</f>
        <v>12.61</v>
      </c>
      <c r="AH39">
        <v>12.83</v>
      </c>
      <c r="AI39">
        <f t="shared" ref="AI39:AI61" si="32">(AJ39-AH39)/2+AH39</f>
        <v>13.025</v>
      </c>
      <c r="AJ39">
        <v>13.22</v>
      </c>
      <c r="AK39">
        <f t="shared" ref="AK39:AK61" si="33">(AL39-AJ39)/2+AJ39</f>
        <v>13.385000000000002</v>
      </c>
      <c r="AL39">
        <v>13.55</v>
      </c>
      <c r="AM39">
        <f t="shared" ref="AM39:AM61" si="34">(AN39-AL39)/2+AL39</f>
        <v>13.695</v>
      </c>
      <c r="AN39">
        <v>13.84</v>
      </c>
    </row>
    <row r="40" spans="1:40" x14ac:dyDescent="0.15">
      <c r="A40" s="2">
        <v>255</v>
      </c>
      <c r="B40">
        <v>1.64</v>
      </c>
      <c r="C40">
        <f t="shared" si="17"/>
        <v>2.0449999999999999</v>
      </c>
      <c r="D40">
        <v>2.4500000000000002</v>
      </c>
      <c r="E40">
        <f t="shared" si="17"/>
        <v>2.855</v>
      </c>
      <c r="F40">
        <v>3.26</v>
      </c>
      <c r="G40">
        <f t="shared" si="18"/>
        <v>3.6549999999999998</v>
      </c>
      <c r="H40">
        <v>4.05</v>
      </c>
      <c r="I40">
        <f t="shared" si="19"/>
        <v>4.4399999999999995</v>
      </c>
      <c r="J40">
        <v>4.83</v>
      </c>
      <c r="K40">
        <f t="shared" si="20"/>
        <v>5.21</v>
      </c>
      <c r="L40">
        <v>5.59</v>
      </c>
      <c r="M40">
        <f t="shared" si="21"/>
        <v>5.9550000000000001</v>
      </c>
      <c r="N40">
        <v>6.32</v>
      </c>
      <c r="O40">
        <f t="shared" si="22"/>
        <v>6.68</v>
      </c>
      <c r="P40">
        <v>7.04</v>
      </c>
      <c r="Q40">
        <f t="shared" si="23"/>
        <v>7.3849999999999998</v>
      </c>
      <c r="R40">
        <v>7.73</v>
      </c>
      <c r="S40">
        <f t="shared" si="24"/>
        <v>8.06</v>
      </c>
      <c r="T40">
        <v>8.39</v>
      </c>
      <c r="U40">
        <f t="shared" si="25"/>
        <v>8.6999999999999993</v>
      </c>
      <c r="V40">
        <v>9.01</v>
      </c>
      <c r="W40">
        <f t="shared" si="26"/>
        <v>9.3099999999999987</v>
      </c>
      <c r="X40">
        <v>9.61</v>
      </c>
      <c r="Y40">
        <f t="shared" si="27"/>
        <v>9.89</v>
      </c>
      <c r="Z40">
        <v>10.17</v>
      </c>
      <c r="AA40">
        <f t="shared" si="28"/>
        <v>10.43</v>
      </c>
      <c r="AB40">
        <v>10.69</v>
      </c>
      <c r="AC40">
        <f t="shared" si="29"/>
        <v>10.93</v>
      </c>
      <c r="AD40">
        <v>11.17</v>
      </c>
      <c r="AE40">
        <f t="shared" si="30"/>
        <v>11.39</v>
      </c>
      <c r="AF40">
        <v>11.61</v>
      </c>
      <c r="AG40">
        <f t="shared" si="31"/>
        <v>11.805</v>
      </c>
      <c r="AH40">
        <v>12</v>
      </c>
      <c r="AI40">
        <f t="shared" si="32"/>
        <v>12.175000000000001</v>
      </c>
      <c r="AJ40">
        <v>12.35</v>
      </c>
      <c r="AK40">
        <f t="shared" si="33"/>
        <v>12.5</v>
      </c>
      <c r="AL40">
        <v>12.65</v>
      </c>
      <c r="AM40">
        <f t="shared" si="34"/>
        <v>12.775</v>
      </c>
      <c r="AN40">
        <v>12.9</v>
      </c>
    </row>
    <row r="41" spans="1:40" x14ac:dyDescent="0.15">
      <c r="A41" s="2">
        <v>250</v>
      </c>
      <c r="B41">
        <v>1.55</v>
      </c>
      <c r="C41">
        <f t="shared" si="17"/>
        <v>1.9300000000000002</v>
      </c>
      <c r="D41">
        <v>2.31</v>
      </c>
      <c r="E41">
        <f t="shared" si="17"/>
        <v>2.69</v>
      </c>
      <c r="F41">
        <v>3.07</v>
      </c>
      <c r="G41">
        <f t="shared" si="18"/>
        <v>3.44</v>
      </c>
      <c r="H41">
        <v>3.81</v>
      </c>
      <c r="I41">
        <f t="shared" si="19"/>
        <v>4.1749999999999998</v>
      </c>
      <c r="J41">
        <v>4.54</v>
      </c>
      <c r="K41">
        <f t="shared" si="20"/>
        <v>4.9000000000000004</v>
      </c>
      <c r="L41">
        <v>5.26</v>
      </c>
      <c r="M41">
        <f t="shared" si="21"/>
        <v>5.6050000000000004</v>
      </c>
      <c r="N41">
        <v>5.95</v>
      </c>
      <c r="O41">
        <f t="shared" si="22"/>
        <v>6.2850000000000001</v>
      </c>
      <c r="P41">
        <v>6.62</v>
      </c>
      <c r="Q41">
        <f t="shared" si="23"/>
        <v>6.9399999999999995</v>
      </c>
      <c r="R41">
        <v>7.26</v>
      </c>
      <c r="S41">
        <f t="shared" si="24"/>
        <v>7.57</v>
      </c>
      <c r="T41">
        <v>7.88</v>
      </c>
      <c r="U41">
        <f t="shared" si="25"/>
        <v>8.17</v>
      </c>
      <c r="V41">
        <v>8.4600000000000009</v>
      </c>
      <c r="W41">
        <f t="shared" si="26"/>
        <v>8.74</v>
      </c>
      <c r="X41">
        <v>9.02</v>
      </c>
      <c r="Y41">
        <f t="shared" si="27"/>
        <v>9.2749999999999986</v>
      </c>
      <c r="Z41">
        <v>9.5299999999999994</v>
      </c>
      <c r="AA41">
        <f t="shared" si="28"/>
        <v>9.77</v>
      </c>
      <c r="AB41">
        <v>10.01</v>
      </c>
      <c r="AC41">
        <f t="shared" si="29"/>
        <v>10.23</v>
      </c>
      <c r="AD41">
        <v>10.45</v>
      </c>
      <c r="AE41">
        <f t="shared" si="30"/>
        <v>10.649999999999999</v>
      </c>
      <c r="AF41">
        <v>10.85</v>
      </c>
      <c r="AG41">
        <f t="shared" si="31"/>
        <v>11.030000000000001</v>
      </c>
      <c r="AH41">
        <v>11.21</v>
      </c>
      <c r="AI41">
        <f t="shared" si="32"/>
        <v>11.365</v>
      </c>
      <c r="AJ41">
        <v>11.52</v>
      </c>
      <c r="AK41">
        <f t="shared" si="33"/>
        <v>11.654999999999999</v>
      </c>
      <c r="AL41">
        <v>11.79</v>
      </c>
      <c r="AM41">
        <f t="shared" si="34"/>
        <v>11.899999999999999</v>
      </c>
      <c r="AN41">
        <v>12.01</v>
      </c>
    </row>
    <row r="42" spans="1:40" x14ac:dyDescent="0.15">
      <c r="A42" s="2">
        <v>245</v>
      </c>
      <c r="B42">
        <v>1.46</v>
      </c>
      <c r="C42">
        <f t="shared" si="17"/>
        <v>1.82</v>
      </c>
      <c r="D42">
        <v>2.1800000000000002</v>
      </c>
      <c r="E42">
        <f t="shared" si="17"/>
        <v>2.5350000000000001</v>
      </c>
      <c r="F42">
        <v>2.89</v>
      </c>
      <c r="G42">
        <f t="shared" si="18"/>
        <v>3.24</v>
      </c>
      <c r="H42">
        <v>3.59</v>
      </c>
      <c r="I42">
        <f t="shared" si="19"/>
        <v>3.9299999999999997</v>
      </c>
      <c r="J42">
        <v>4.2699999999999996</v>
      </c>
      <c r="K42">
        <f t="shared" si="20"/>
        <v>4.6050000000000004</v>
      </c>
      <c r="L42">
        <v>4.9400000000000004</v>
      </c>
      <c r="M42">
        <f t="shared" si="21"/>
        <v>5.2650000000000006</v>
      </c>
      <c r="N42">
        <v>5.59</v>
      </c>
      <c r="O42">
        <f t="shared" si="22"/>
        <v>5.9049999999999994</v>
      </c>
      <c r="P42">
        <v>6.22</v>
      </c>
      <c r="Q42">
        <f t="shared" si="23"/>
        <v>6.52</v>
      </c>
      <c r="R42">
        <v>6.82</v>
      </c>
      <c r="S42">
        <f t="shared" si="24"/>
        <v>7.1050000000000004</v>
      </c>
      <c r="T42">
        <v>7.39</v>
      </c>
      <c r="U42">
        <f t="shared" si="25"/>
        <v>7.66</v>
      </c>
      <c r="V42">
        <v>7.93</v>
      </c>
      <c r="W42">
        <f t="shared" si="26"/>
        <v>8.19</v>
      </c>
      <c r="X42">
        <v>8.4499999999999993</v>
      </c>
      <c r="Y42">
        <f t="shared" si="27"/>
        <v>8.6849999999999987</v>
      </c>
      <c r="Z42">
        <v>8.92</v>
      </c>
      <c r="AA42">
        <f t="shared" si="28"/>
        <v>9.14</v>
      </c>
      <c r="AB42">
        <v>9.36</v>
      </c>
      <c r="AC42">
        <f t="shared" si="29"/>
        <v>9.5649999999999995</v>
      </c>
      <c r="AD42">
        <v>9.77</v>
      </c>
      <c r="AE42">
        <f t="shared" si="30"/>
        <v>9.9499999999999993</v>
      </c>
      <c r="AF42">
        <v>10.130000000000001</v>
      </c>
      <c r="AG42">
        <f t="shared" si="31"/>
        <v>10.29</v>
      </c>
      <c r="AH42">
        <v>10.45</v>
      </c>
      <c r="AI42">
        <f t="shared" si="32"/>
        <v>10.59</v>
      </c>
      <c r="AJ42">
        <v>10.73</v>
      </c>
      <c r="AK42">
        <f t="shared" si="33"/>
        <v>10.845000000000001</v>
      </c>
      <c r="AL42">
        <v>10.96</v>
      </c>
      <c r="AM42">
        <f t="shared" si="34"/>
        <v>11.055</v>
      </c>
      <c r="AN42">
        <v>11.15</v>
      </c>
    </row>
    <row r="43" spans="1:40" x14ac:dyDescent="0.15">
      <c r="A43" s="2">
        <v>240</v>
      </c>
      <c r="B43">
        <v>1.37</v>
      </c>
      <c r="C43">
        <f t="shared" si="17"/>
        <v>1.7050000000000001</v>
      </c>
      <c r="D43">
        <v>2.04</v>
      </c>
      <c r="E43">
        <f t="shared" si="17"/>
        <v>2.375</v>
      </c>
      <c r="F43">
        <v>2.71</v>
      </c>
      <c r="G43">
        <f t="shared" si="18"/>
        <v>3.04</v>
      </c>
      <c r="H43">
        <v>3.37</v>
      </c>
      <c r="I43">
        <f t="shared" si="19"/>
        <v>3.69</v>
      </c>
      <c r="J43">
        <v>4.01</v>
      </c>
      <c r="K43">
        <f t="shared" si="20"/>
        <v>4.3249999999999993</v>
      </c>
      <c r="L43">
        <v>4.6399999999999997</v>
      </c>
      <c r="M43">
        <f t="shared" si="21"/>
        <v>4.9399999999999995</v>
      </c>
      <c r="N43">
        <v>5.24</v>
      </c>
      <c r="O43">
        <f t="shared" si="22"/>
        <v>5.5350000000000001</v>
      </c>
      <c r="P43">
        <v>5.83</v>
      </c>
      <c r="Q43">
        <f t="shared" si="23"/>
        <v>6.1099999999999994</v>
      </c>
      <c r="R43">
        <v>6.39</v>
      </c>
      <c r="S43">
        <f t="shared" si="24"/>
        <v>6.6549999999999994</v>
      </c>
      <c r="T43">
        <v>6.92</v>
      </c>
      <c r="U43">
        <f t="shared" si="25"/>
        <v>7.1749999999999998</v>
      </c>
      <c r="V43">
        <v>7.43</v>
      </c>
      <c r="W43">
        <f t="shared" si="26"/>
        <v>7.665</v>
      </c>
      <c r="X43">
        <v>7.9</v>
      </c>
      <c r="Y43">
        <f t="shared" si="27"/>
        <v>8.120000000000001</v>
      </c>
      <c r="Z43">
        <v>8.34</v>
      </c>
      <c r="AA43">
        <f t="shared" si="28"/>
        <v>8.5399999999999991</v>
      </c>
      <c r="AB43">
        <v>8.74</v>
      </c>
      <c r="AC43">
        <f t="shared" si="29"/>
        <v>8.9250000000000007</v>
      </c>
      <c r="AD43">
        <v>9.11</v>
      </c>
      <c r="AE43">
        <f t="shared" si="30"/>
        <v>9.2749999999999986</v>
      </c>
      <c r="AF43">
        <v>9.44</v>
      </c>
      <c r="AG43">
        <f t="shared" si="31"/>
        <v>9.58</v>
      </c>
      <c r="AH43">
        <v>9.7200000000000006</v>
      </c>
      <c r="AI43">
        <f t="shared" si="32"/>
        <v>9.8450000000000006</v>
      </c>
      <c r="AJ43">
        <v>9.9700000000000006</v>
      </c>
      <c r="AK43">
        <f t="shared" si="33"/>
        <v>10.07</v>
      </c>
      <c r="AL43">
        <v>10.17</v>
      </c>
      <c r="AM43">
        <f t="shared" si="34"/>
        <v>10.25</v>
      </c>
      <c r="AN43">
        <v>10.33</v>
      </c>
    </row>
    <row r="44" spans="1:40" x14ac:dyDescent="0.15">
      <c r="A44" s="2">
        <v>235</v>
      </c>
      <c r="B44">
        <v>1.28</v>
      </c>
      <c r="C44">
        <f t="shared" si="17"/>
        <v>1.6</v>
      </c>
      <c r="D44">
        <v>1.92</v>
      </c>
      <c r="E44">
        <f t="shared" si="17"/>
        <v>2.2349999999999999</v>
      </c>
      <c r="F44">
        <v>2.5499999999999998</v>
      </c>
      <c r="G44">
        <f t="shared" si="18"/>
        <v>2.855</v>
      </c>
      <c r="H44">
        <v>3.16</v>
      </c>
      <c r="I44">
        <f t="shared" si="19"/>
        <v>3.46</v>
      </c>
      <c r="J44">
        <v>3.76</v>
      </c>
      <c r="K44">
        <f t="shared" si="20"/>
        <v>4.0549999999999997</v>
      </c>
      <c r="L44">
        <v>4.3499999999999996</v>
      </c>
      <c r="M44">
        <f t="shared" si="21"/>
        <v>4.63</v>
      </c>
      <c r="N44">
        <v>4.91</v>
      </c>
      <c r="O44">
        <f t="shared" si="22"/>
        <v>5.1850000000000005</v>
      </c>
      <c r="P44">
        <v>5.46</v>
      </c>
      <c r="Q44">
        <f t="shared" si="23"/>
        <v>5.7200000000000006</v>
      </c>
      <c r="R44">
        <v>5.98</v>
      </c>
      <c r="S44">
        <f t="shared" si="24"/>
        <v>6.2249999999999996</v>
      </c>
      <c r="T44">
        <v>6.47</v>
      </c>
      <c r="U44">
        <f t="shared" si="25"/>
        <v>6.7050000000000001</v>
      </c>
      <c r="V44">
        <v>6.94</v>
      </c>
      <c r="W44">
        <f t="shared" si="26"/>
        <v>7.16</v>
      </c>
      <c r="X44">
        <v>7.38</v>
      </c>
      <c r="Y44">
        <f t="shared" si="27"/>
        <v>7.58</v>
      </c>
      <c r="Z44">
        <v>7.78</v>
      </c>
      <c r="AA44">
        <f t="shared" si="28"/>
        <v>7.9649999999999999</v>
      </c>
      <c r="AB44">
        <v>8.15</v>
      </c>
      <c r="AC44">
        <f t="shared" si="29"/>
        <v>8.3150000000000013</v>
      </c>
      <c r="AD44">
        <v>8.48</v>
      </c>
      <c r="AE44">
        <f t="shared" si="30"/>
        <v>8.625</v>
      </c>
      <c r="AF44">
        <v>8.77</v>
      </c>
      <c r="AG44">
        <f t="shared" si="31"/>
        <v>8.8999999999999986</v>
      </c>
      <c r="AH44">
        <v>9.0299999999999994</v>
      </c>
      <c r="AI44">
        <f t="shared" si="32"/>
        <v>9.1349999999999998</v>
      </c>
      <c r="AJ44">
        <v>9.24</v>
      </c>
      <c r="AK44">
        <f t="shared" si="33"/>
        <v>9.3249999999999993</v>
      </c>
      <c r="AL44">
        <v>9.41</v>
      </c>
      <c r="AM44">
        <f t="shared" si="34"/>
        <v>9.48</v>
      </c>
      <c r="AN44">
        <v>9.5500000000000007</v>
      </c>
    </row>
    <row r="45" spans="1:40" x14ac:dyDescent="0.15">
      <c r="A45" s="2">
        <v>230</v>
      </c>
      <c r="B45">
        <v>1.2</v>
      </c>
      <c r="C45">
        <f t="shared" si="17"/>
        <v>1.5</v>
      </c>
      <c r="D45">
        <v>1.8</v>
      </c>
      <c r="E45">
        <f t="shared" si="17"/>
        <v>2.09</v>
      </c>
      <c r="F45">
        <v>2.38</v>
      </c>
      <c r="G45">
        <f t="shared" si="18"/>
        <v>2.67</v>
      </c>
      <c r="H45">
        <v>2.96</v>
      </c>
      <c r="I45">
        <f t="shared" si="19"/>
        <v>3.24</v>
      </c>
      <c r="J45">
        <v>3.52</v>
      </c>
      <c r="K45">
        <f t="shared" si="20"/>
        <v>3.7949999999999999</v>
      </c>
      <c r="L45">
        <v>4.07</v>
      </c>
      <c r="M45">
        <f t="shared" si="21"/>
        <v>4.335</v>
      </c>
      <c r="N45">
        <v>4.5999999999999996</v>
      </c>
      <c r="O45">
        <f t="shared" si="22"/>
        <v>4.8499999999999996</v>
      </c>
      <c r="P45">
        <v>5.0999999999999996</v>
      </c>
      <c r="Q45">
        <f t="shared" si="23"/>
        <v>5.3449999999999998</v>
      </c>
      <c r="R45">
        <v>5.59</v>
      </c>
      <c r="S45">
        <f t="shared" si="24"/>
        <v>5.82</v>
      </c>
      <c r="T45">
        <v>6.05</v>
      </c>
      <c r="U45">
        <f t="shared" si="25"/>
        <v>6.2650000000000006</v>
      </c>
      <c r="V45">
        <v>6.48</v>
      </c>
      <c r="W45">
        <f t="shared" si="26"/>
        <v>6.68</v>
      </c>
      <c r="X45">
        <v>6.88</v>
      </c>
      <c r="Y45">
        <f t="shared" si="27"/>
        <v>7.0600000000000005</v>
      </c>
      <c r="Z45">
        <v>7.24</v>
      </c>
      <c r="AA45">
        <f t="shared" si="28"/>
        <v>7.41</v>
      </c>
      <c r="AB45">
        <v>7.58</v>
      </c>
      <c r="AC45">
        <f t="shared" si="29"/>
        <v>7.73</v>
      </c>
      <c r="AD45">
        <v>7.88</v>
      </c>
      <c r="AE45">
        <f t="shared" si="30"/>
        <v>8.01</v>
      </c>
      <c r="AF45">
        <v>8.14</v>
      </c>
      <c r="AG45">
        <f t="shared" si="31"/>
        <v>8.25</v>
      </c>
      <c r="AH45">
        <v>8.36</v>
      </c>
      <c r="AI45">
        <f t="shared" si="32"/>
        <v>8.4550000000000001</v>
      </c>
      <c r="AJ45">
        <v>8.5500000000000007</v>
      </c>
      <c r="AK45">
        <f t="shared" si="33"/>
        <v>8.625</v>
      </c>
      <c r="AL45">
        <v>8.6999999999999993</v>
      </c>
      <c r="AM45">
        <f t="shared" si="34"/>
        <v>8.75</v>
      </c>
      <c r="AN45">
        <v>8.8000000000000007</v>
      </c>
    </row>
    <row r="46" spans="1:40" x14ac:dyDescent="0.15">
      <c r="A46" s="2">
        <v>225</v>
      </c>
      <c r="B46">
        <v>1.1299999999999999</v>
      </c>
      <c r="C46">
        <f t="shared" si="17"/>
        <v>1.4049999999999998</v>
      </c>
      <c r="D46">
        <v>1.68</v>
      </c>
      <c r="E46">
        <f t="shared" si="17"/>
        <v>1.9550000000000001</v>
      </c>
      <c r="F46">
        <v>2.23</v>
      </c>
      <c r="G46">
        <f t="shared" si="18"/>
        <v>2.5</v>
      </c>
      <c r="H46">
        <v>2.77</v>
      </c>
      <c r="I46">
        <f t="shared" si="19"/>
        <v>3.0300000000000002</v>
      </c>
      <c r="J46">
        <v>3.29</v>
      </c>
      <c r="K46">
        <f t="shared" si="20"/>
        <v>3.5449999999999999</v>
      </c>
      <c r="L46">
        <v>3.8</v>
      </c>
      <c r="M46">
        <f t="shared" si="21"/>
        <v>4.0449999999999999</v>
      </c>
      <c r="N46">
        <v>4.29</v>
      </c>
      <c r="O46">
        <f t="shared" si="22"/>
        <v>4.5250000000000004</v>
      </c>
      <c r="P46">
        <v>4.76</v>
      </c>
      <c r="Q46">
        <f t="shared" si="23"/>
        <v>4.9849999999999994</v>
      </c>
      <c r="R46">
        <v>5.21</v>
      </c>
      <c r="S46">
        <f t="shared" si="24"/>
        <v>5.4249999999999998</v>
      </c>
      <c r="T46">
        <v>5.64</v>
      </c>
      <c r="U46">
        <f t="shared" si="25"/>
        <v>5.835</v>
      </c>
      <c r="V46">
        <v>6.03</v>
      </c>
      <c r="W46">
        <f t="shared" si="26"/>
        <v>6.2149999999999999</v>
      </c>
      <c r="X46">
        <v>6.4</v>
      </c>
      <c r="Y46">
        <f t="shared" si="27"/>
        <v>6.5650000000000004</v>
      </c>
      <c r="Z46">
        <v>6.73</v>
      </c>
      <c r="AA46">
        <f t="shared" si="28"/>
        <v>6.8849999999999998</v>
      </c>
      <c r="AB46">
        <v>7.04</v>
      </c>
      <c r="AC46">
        <f t="shared" si="29"/>
        <v>7.17</v>
      </c>
      <c r="AD46">
        <v>7.3</v>
      </c>
      <c r="AE46">
        <f t="shared" si="30"/>
        <v>7.42</v>
      </c>
      <c r="AF46">
        <v>7.54</v>
      </c>
      <c r="AG46">
        <f t="shared" si="31"/>
        <v>7.6349999999999998</v>
      </c>
      <c r="AH46">
        <v>7.73</v>
      </c>
      <c r="AI46">
        <f t="shared" si="32"/>
        <v>7.8100000000000005</v>
      </c>
      <c r="AJ46">
        <v>7.89</v>
      </c>
      <c r="AK46">
        <f t="shared" si="33"/>
        <v>7.9499999999999993</v>
      </c>
      <c r="AL46">
        <v>8.01</v>
      </c>
      <c r="AM46">
        <f t="shared" si="34"/>
        <v>8.0500000000000007</v>
      </c>
      <c r="AN46">
        <v>8.09</v>
      </c>
    </row>
    <row r="47" spans="1:40" x14ac:dyDescent="0.15">
      <c r="A47" s="2">
        <v>220</v>
      </c>
      <c r="B47">
        <v>1.05</v>
      </c>
      <c r="C47">
        <f t="shared" si="17"/>
        <v>1.31</v>
      </c>
      <c r="D47">
        <v>1.57</v>
      </c>
      <c r="E47">
        <f t="shared" si="17"/>
        <v>1.8250000000000002</v>
      </c>
      <c r="F47">
        <v>2.08</v>
      </c>
      <c r="G47">
        <f t="shared" si="18"/>
        <v>2.335</v>
      </c>
      <c r="H47">
        <v>2.59</v>
      </c>
      <c r="I47">
        <f t="shared" si="19"/>
        <v>2.835</v>
      </c>
      <c r="J47">
        <v>3.08</v>
      </c>
      <c r="K47">
        <f t="shared" si="20"/>
        <v>3.3149999999999999</v>
      </c>
      <c r="L47">
        <v>3.55</v>
      </c>
      <c r="M47">
        <f t="shared" si="21"/>
        <v>3.7749999999999999</v>
      </c>
      <c r="N47">
        <v>4</v>
      </c>
      <c r="O47">
        <f t="shared" si="22"/>
        <v>4.2200000000000006</v>
      </c>
      <c r="P47">
        <v>4.4400000000000004</v>
      </c>
      <c r="Q47">
        <f t="shared" si="23"/>
        <v>4.6449999999999996</v>
      </c>
      <c r="R47">
        <v>4.8499999999999996</v>
      </c>
      <c r="S47">
        <f t="shared" si="24"/>
        <v>5.0449999999999999</v>
      </c>
      <c r="T47">
        <v>5.24</v>
      </c>
      <c r="U47">
        <f t="shared" si="25"/>
        <v>5.4250000000000007</v>
      </c>
      <c r="V47">
        <v>5.61</v>
      </c>
      <c r="W47">
        <f t="shared" si="26"/>
        <v>5.7750000000000004</v>
      </c>
      <c r="X47">
        <v>5.94</v>
      </c>
      <c r="Y47">
        <f t="shared" si="27"/>
        <v>6.0950000000000006</v>
      </c>
      <c r="Z47">
        <v>6.25</v>
      </c>
      <c r="AA47">
        <f t="shared" si="28"/>
        <v>6.3849999999999998</v>
      </c>
      <c r="AB47">
        <v>6.52</v>
      </c>
      <c r="AC47">
        <f t="shared" si="29"/>
        <v>6.64</v>
      </c>
      <c r="AD47">
        <v>6.76</v>
      </c>
      <c r="AE47">
        <f t="shared" si="30"/>
        <v>6.8599999999999994</v>
      </c>
      <c r="AF47">
        <v>6.96</v>
      </c>
      <c r="AG47">
        <f t="shared" si="31"/>
        <v>7.0449999999999999</v>
      </c>
      <c r="AH47">
        <v>7.13</v>
      </c>
      <c r="AI47">
        <f t="shared" si="32"/>
        <v>7.1950000000000003</v>
      </c>
      <c r="AJ47">
        <v>7.26</v>
      </c>
      <c r="AK47">
        <f t="shared" si="33"/>
        <v>7.3100000000000005</v>
      </c>
      <c r="AL47">
        <v>7.36</v>
      </c>
      <c r="AM47">
        <f t="shared" si="34"/>
        <v>7.3900000000000006</v>
      </c>
      <c r="AN47">
        <v>7.42</v>
      </c>
    </row>
    <row r="48" spans="1:40" x14ac:dyDescent="0.15">
      <c r="A48" s="2">
        <v>215</v>
      </c>
      <c r="B48">
        <v>0.98</v>
      </c>
      <c r="C48">
        <f t="shared" si="17"/>
        <v>1.2250000000000001</v>
      </c>
      <c r="D48">
        <v>1.47</v>
      </c>
      <c r="E48">
        <f t="shared" si="17"/>
        <v>1.7050000000000001</v>
      </c>
      <c r="F48">
        <v>1.94</v>
      </c>
      <c r="G48">
        <f t="shared" si="18"/>
        <v>2.1749999999999998</v>
      </c>
      <c r="H48">
        <v>2.41</v>
      </c>
      <c r="I48">
        <f t="shared" si="19"/>
        <v>2.64</v>
      </c>
      <c r="J48">
        <v>2.87</v>
      </c>
      <c r="K48">
        <f t="shared" si="20"/>
        <v>3.09</v>
      </c>
      <c r="L48">
        <v>3.31</v>
      </c>
      <c r="M48">
        <f t="shared" si="21"/>
        <v>3.52</v>
      </c>
      <c r="N48">
        <v>3.73</v>
      </c>
      <c r="O48">
        <f t="shared" si="22"/>
        <v>3.9299999999999997</v>
      </c>
      <c r="P48">
        <v>4.13</v>
      </c>
      <c r="Q48">
        <f t="shared" si="23"/>
        <v>4.32</v>
      </c>
      <c r="R48">
        <v>4.51</v>
      </c>
      <c r="S48">
        <f t="shared" si="24"/>
        <v>4.6899999999999995</v>
      </c>
      <c r="T48">
        <v>4.87</v>
      </c>
      <c r="U48">
        <f t="shared" si="25"/>
        <v>5.0350000000000001</v>
      </c>
      <c r="V48">
        <v>5.2</v>
      </c>
      <c r="W48">
        <f t="shared" si="26"/>
        <v>5.3550000000000004</v>
      </c>
      <c r="X48">
        <v>5.51</v>
      </c>
      <c r="Y48">
        <f t="shared" si="27"/>
        <v>5.6449999999999996</v>
      </c>
      <c r="Z48">
        <v>5.78</v>
      </c>
      <c r="AA48">
        <f t="shared" si="28"/>
        <v>5.9</v>
      </c>
      <c r="AB48">
        <v>6.02</v>
      </c>
      <c r="AC48">
        <f t="shared" si="29"/>
        <v>6.13</v>
      </c>
      <c r="AD48">
        <v>6.24</v>
      </c>
      <c r="AE48">
        <f t="shared" si="30"/>
        <v>6.33</v>
      </c>
      <c r="AF48">
        <v>6.42</v>
      </c>
      <c r="AG48">
        <f t="shared" si="31"/>
        <v>6.49</v>
      </c>
      <c r="AH48">
        <v>6.56</v>
      </c>
      <c r="AI48">
        <f t="shared" si="32"/>
        <v>6.6150000000000002</v>
      </c>
      <c r="AJ48">
        <v>6.67</v>
      </c>
      <c r="AK48">
        <f t="shared" si="33"/>
        <v>6.7050000000000001</v>
      </c>
      <c r="AL48">
        <v>6.74</v>
      </c>
      <c r="AM48">
        <f t="shared" si="34"/>
        <v>6.76</v>
      </c>
      <c r="AN48">
        <v>6.78</v>
      </c>
    </row>
    <row r="49" spans="1:40" x14ac:dyDescent="0.15">
      <c r="A49" s="2">
        <v>210</v>
      </c>
      <c r="B49">
        <v>0.92</v>
      </c>
      <c r="C49">
        <f t="shared" si="17"/>
        <v>1.145</v>
      </c>
      <c r="D49">
        <v>1.37</v>
      </c>
      <c r="E49">
        <f t="shared" si="17"/>
        <v>1.59</v>
      </c>
      <c r="F49">
        <v>1.81</v>
      </c>
      <c r="G49">
        <f t="shared" si="18"/>
        <v>2.0300000000000002</v>
      </c>
      <c r="H49">
        <v>2.25</v>
      </c>
      <c r="I49">
        <f t="shared" si="19"/>
        <v>2.46</v>
      </c>
      <c r="J49">
        <v>2.67</v>
      </c>
      <c r="K49">
        <f t="shared" si="20"/>
        <v>2.87</v>
      </c>
      <c r="L49">
        <v>3.07</v>
      </c>
      <c r="M49">
        <f t="shared" si="21"/>
        <v>3.2649999999999997</v>
      </c>
      <c r="N49">
        <v>3.46</v>
      </c>
      <c r="O49">
        <f t="shared" si="22"/>
        <v>3.65</v>
      </c>
      <c r="P49">
        <v>3.84</v>
      </c>
      <c r="Q49">
        <f t="shared" si="23"/>
        <v>4.0150000000000006</v>
      </c>
      <c r="R49">
        <v>4.1900000000000004</v>
      </c>
      <c r="S49">
        <f t="shared" si="24"/>
        <v>4.3499999999999996</v>
      </c>
      <c r="T49">
        <v>4.51</v>
      </c>
      <c r="U49">
        <f t="shared" si="25"/>
        <v>4.665</v>
      </c>
      <c r="V49">
        <v>4.82</v>
      </c>
      <c r="W49">
        <f t="shared" si="26"/>
        <v>4.9550000000000001</v>
      </c>
      <c r="X49">
        <v>5.09</v>
      </c>
      <c r="Y49">
        <f t="shared" si="27"/>
        <v>5.2149999999999999</v>
      </c>
      <c r="Z49">
        <v>5.34</v>
      </c>
      <c r="AA49">
        <f t="shared" si="28"/>
        <v>5.4499999999999993</v>
      </c>
      <c r="AB49">
        <v>5.56</v>
      </c>
      <c r="AC49">
        <f t="shared" si="29"/>
        <v>5.65</v>
      </c>
      <c r="AD49">
        <v>5.74</v>
      </c>
      <c r="AE49">
        <f t="shared" si="30"/>
        <v>5.82</v>
      </c>
      <c r="AF49">
        <v>5.9</v>
      </c>
      <c r="AG49">
        <f t="shared" si="31"/>
        <v>5.96</v>
      </c>
      <c r="AH49">
        <v>6.02</v>
      </c>
      <c r="AI49">
        <f t="shared" si="32"/>
        <v>6.06</v>
      </c>
      <c r="AJ49">
        <v>6.1</v>
      </c>
      <c r="AK49">
        <f t="shared" si="33"/>
        <v>6.13</v>
      </c>
      <c r="AL49">
        <v>6.16</v>
      </c>
      <c r="AM49">
        <f t="shared" si="34"/>
        <v>6.165</v>
      </c>
      <c r="AN49">
        <v>6.17</v>
      </c>
    </row>
    <row r="50" spans="1:40" x14ac:dyDescent="0.15">
      <c r="A50" s="2">
        <v>205</v>
      </c>
      <c r="B50">
        <v>0.85</v>
      </c>
      <c r="C50">
        <f t="shared" si="17"/>
        <v>1.06</v>
      </c>
      <c r="D50">
        <v>1.27</v>
      </c>
      <c r="E50">
        <f t="shared" si="17"/>
        <v>1.4750000000000001</v>
      </c>
      <c r="F50">
        <v>1.68</v>
      </c>
      <c r="G50">
        <f t="shared" si="18"/>
        <v>1.8849999999999998</v>
      </c>
      <c r="H50">
        <v>2.09</v>
      </c>
      <c r="I50">
        <f t="shared" si="19"/>
        <v>2.2850000000000001</v>
      </c>
      <c r="J50">
        <v>2.48</v>
      </c>
      <c r="K50">
        <f t="shared" si="20"/>
        <v>2.665</v>
      </c>
      <c r="L50">
        <v>2.85</v>
      </c>
      <c r="M50">
        <f t="shared" si="21"/>
        <v>3.0300000000000002</v>
      </c>
      <c r="N50">
        <v>3.21</v>
      </c>
      <c r="O50">
        <f t="shared" si="22"/>
        <v>3.3849999999999998</v>
      </c>
      <c r="P50">
        <v>3.56</v>
      </c>
      <c r="Q50">
        <f t="shared" si="23"/>
        <v>3.7199999999999998</v>
      </c>
      <c r="R50">
        <v>3.88</v>
      </c>
      <c r="S50">
        <f t="shared" si="24"/>
        <v>4.0250000000000004</v>
      </c>
      <c r="T50">
        <v>4.17</v>
      </c>
      <c r="U50">
        <f t="shared" si="25"/>
        <v>4.3100000000000005</v>
      </c>
      <c r="V50">
        <v>4.45</v>
      </c>
      <c r="W50">
        <f t="shared" si="26"/>
        <v>4.5750000000000002</v>
      </c>
      <c r="X50">
        <v>4.7</v>
      </c>
      <c r="Y50">
        <f t="shared" si="27"/>
        <v>4.8100000000000005</v>
      </c>
      <c r="Z50">
        <v>4.92</v>
      </c>
      <c r="AA50">
        <f t="shared" si="28"/>
        <v>5.0150000000000006</v>
      </c>
      <c r="AB50">
        <v>5.1100000000000003</v>
      </c>
      <c r="AC50">
        <f t="shared" si="29"/>
        <v>5.1899999999999995</v>
      </c>
      <c r="AD50">
        <v>5.27</v>
      </c>
      <c r="AE50">
        <f t="shared" si="30"/>
        <v>5.335</v>
      </c>
      <c r="AF50">
        <v>5.4</v>
      </c>
      <c r="AG50">
        <f t="shared" si="31"/>
        <v>5.45</v>
      </c>
      <c r="AH50">
        <v>5.5</v>
      </c>
      <c r="AI50">
        <f t="shared" si="32"/>
        <v>5.5350000000000001</v>
      </c>
      <c r="AJ50">
        <v>5.57</v>
      </c>
      <c r="AK50">
        <f t="shared" si="33"/>
        <v>5.585</v>
      </c>
      <c r="AL50">
        <v>5.6</v>
      </c>
      <c r="AM50">
        <f t="shared" si="34"/>
        <v>5.58</v>
      </c>
      <c r="AN50">
        <f t="shared" ref="AN50:AN55" si="35">AN49-(AN48-AN49)</f>
        <v>5.56</v>
      </c>
    </row>
    <row r="51" spans="1:40" x14ac:dyDescent="0.15">
      <c r="A51" s="2">
        <v>200</v>
      </c>
      <c r="B51">
        <v>0.79</v>
      </c>
      <c r="C51">
        <f t="shared" si="17"/>
        <v>0.98499999999999999</v>
      </c>
      <c r="D51">
        <v>1.18</v>
      </c>
      <c r="E51">
        <f t="shared" si="17"/>
        <v>1.37</v>
      </c>
      <c r="F51">
        <v>1.56</v>
      </c>
      <c r="G51">
        <f t="shared" si="18"/>
        <v>1.7450000000000001</v>
      </c>
      <c r="H51">
        <v>1.93</v>
      </c>
      <c r="I51">
        <f t="shared" si="19"/>
        <v>2.1149999999999998</v>
      </c>
      <c r="J51">
        <v>2.2999999999999998</v>
      </c>
      <c r="K51">
        <f t="shared" si="20"/>
        <v>2.4699999999999998</v>
      </c>
      <c r="L51">
        <v>2.64</v>
      </c>
      <c r="M51">
        <f t="shared" si="21"/>
        <v>2.8050000000000002</v>
      </c>
      <c r="N51">
        <v>2.97</v>
      </c>
      <c r="O51">
        <f t="shared" si="22"/>
        <v>3.13</v>
      </c>
      <c r="P51">
        <v>3.29</v>
      </c>
      <c r="Q51">
        <f t="shared" si="23"/>
        <v>3.4350000000000001</v>
      </c>
      <c r="R51">
        <v>3.58</v>
      </c>
      <c r="S51">
        <f t="shared" si="24"/>
        <v>3.7149999999999999</v>
      </c>
      <c r="T51">
        <v>3.85</v>
      </c>
      <c r="U51">
        <f t="shared" si="25"/>
        <v>3.9749999999999996</v>
      </c>
      <c r="V51">
        <v>4.0999999999999996</v>
      </c>
      <c r="W51">
        <f t="shared" si="26"/>
        <v>4.21</v>
      </c>
      <c r="X51">
        <v>4.32</v>
      </c>
      <c r="Y51">
        <f t="shared" si="27"/>
        <v>4.42</v>
      </c>
      <c r="Z51">
        <v>4.5199999999999996</v>
      </c>
      <c r="AA51">
        <f t="shared" si="28"/>
        <v>4.6050000000000004</v>
      </c>
      <c r="AB51">
        <v>4.6900000000000004</v>
      </c>
      <c r="AC51">
        <f t="shared" si="29"/>
        <v>4.76</v>
      </c>
      <c r="AD51">
        <v>4.83</v>
      </c>
      <c r="AE51">
        <f t="shared" si="30"/>
        <v>4.8849999999999998</v>
      </c>
      <c r="AF51">
        <v>4.9400000000000004</v>
      </c>
      <c r="AG51">
        <f t="shared" si="31"/>
        <v>4.9800000000000004</v>
      </c>
      <c r="AH51">
        <v>5.0199999999999996</v>
      </c>
      <c r="AI51">
        <f t="shared" si="32"/>
        <v>5.0399999999999991</v>
      </c>
      <c r="AJ51">
        <v>5.0599999999999996</v>
      </c>
      <c r="AK51">
        <f t="shared" si="33"/>
        <v>5.07</v>
      </c>
      <c r="AL51">
        <v>5.08</v>
      </c>
      <c r="AM51">
        <f t="shared" si="34"/>
        <v>5.0149999999999997</v>
      </c>
      <c r="AN51">
        <f t="shared" si="35"/>
        <v>4.9499999999999993</v>
      </c>
    </row>
    <row r="52" spans="1:40" x14ac:dyDescent="0.15">
      <c r="A52" s="2">
        <v>195</v>
      </c>
      <c r="B52">
        <v>0.73</v>
      </c>
      <c r="C52">
        <f t="shared" si="17"/>
        <v>0.91</v>
      </c>
      <c r="D52">
        <v>1.0900000000000001</v>
      </c>
      <c r="E52">
        <f t="shared" si="17"/>
        <v>1.27</v>
      </c>
      <c r="F52">
        <v>1.45</v>
      </c>
      <c r="G52">
        <f t="shared" si="18"/>
        <v>1.62</v>
      </c>
      <c r="H52">
        <v>1.79</v>
      </c>
      <c r="I52">
        <f t="shared" si="19"/>
        <v>1.9550000000000001</v>
      </c>
      <c r="J52">
        <v>2.12</v>
      </c>
      <c r="K52">
        <f t="shared" si="20"/>
        <v>2.2800000000000002</v>
      </c>
      <c r="L52">
        <v>2.44</v>
      </c>
      <c r="M52">
        <f t="shared" si="21"/>
        <v>2.5949999999999998</v>
      </c>
      <c r="N52">
        <v>2.75</v>
      </c>
      <c r="O52">
        <f t="shared" si="22"/>
        <v>2.8899999999999997</v>
      </c>
      <c r="P52">
        <v>3.03</v>
      </c>
      <c r="Q52">
        <f t="shared" si="23"/>
        <v>3.165</v>
      </c>
      <c r="R52">
        <v>3.3</v>
      </c>
      <c r="S52">
        <f t="shared" si="24"/>
        <v>3.4249999999999998</v>
      </c>
      <c r="T52">
        <v>3.55</v>
      </c>
      <c r="U52">
        <f t="shared" si="25"/>
        <v>3.66</v>
      </c>
      <c r="V52">
        <v>3.77</v>
      </c>
      <c r="W52">
        <f t="shared" si="26"/>
        <v>3.87</v>
      </c>
      <c r="X52">
        <v>3.97</v>
      </c>
      <c r="Y52">
        <f t="shared" si="27"/>
        <v>4.0549999999999997</v>
      </c>
      <c r="Z52">
        <v>4.1399999999999997</v>
      </c>
      <c r="AA52">
        <f t="shared" si="28"/>
        <v>4.2149999999999999</v>
      </c>
      <c r="AB52">
        <v>4.29</v>
      </c>
      <c r="AC52">
        <f t="shared" si="29"/>
        <v>4.3499999999999996</v>
      </c>
      <c r="AD52">
        <v>4.41</v>
      </c>
      <c r="AE52">
        <f t="shared" si="30"/>
        <v>4.4550000000000001</v>
      </c>
      <c r="AF52">
        <v>4.5</v>
      </c>
      <c r="AG52">
        <f t="shared" si="31"/>
        <v>4.5299999999999994</v>
      </c>
      <c r="AH52">
        <v>4.5599999999999996</v>
      </c>
      <c r="AI52">
        <f t="shared" si="32"/>
        <v>4.5749999999999993</v>
      </c>
      <c r="AJ52">
        <v>4.59</v>
      </c>
      <c r="AK52">
        <f t="shared" si="33"/>
        <v>4.5750000000000002</v>
      </c>
      <c r="AL52">
        <f>AL51-(AL50-AL51)</f>
        <v>4.5600000000000005</v>
      </c>
      <c r="AM52">
        <f t="shared" si="34"/>
        <v>4.4499999999999993</v>
      </c>
      <c r="AN52">
        <f t="shared" si="35"/>
        <v>4.339999999999999</v>
      </c>
    </row>
    <row r="53" spans="1:40" x14ac:dyDescent="0.15">
      <c r="A53" s="2">
        <v>190</v>
      </c>
      <c r="B53">
        <v>0.68</v>
      </c>
      <c r="C53">
        <f t="shared" si="17"/>
        <v>0.84499999999999997</v>
      </c>
      <c r="D53">
        <v>1.01</v>
      </c>
      <c r="E53">
        <f t="shared" si="17"/>
        <v>1.175</v>
      </c>
      <c r="F53">
        <v>1.34</v>
      </c>
      <c r="G53">
        <f t="shared" si="18"/>
        <v>1.4950000000000001</v>
      </c>
      <c r="H53">
        <v>1.65</v>
      </c>
      <c r="I53">
        <f t="shared" si="19"/>
        <v>1.8049999999999999</v>
      </c>
      <c r="J53">
        <v>1.96</v>
      </c>
      <c r="K53">
        <f t="shared" si="20"/>
        <v>2.105</v>
      </c>
      <c r="L53">
        <v>2.25</v>
      </c>
      <c r="M53">
        <f t="shared" si="21"/>
        <v>2.3899999999999997</v>
      </c>
      <c r="N53">
        <v>2.5299999999999998</v>
      </c>
      <c r="O53">
        <f t="shared" si="22"/>
        <v>2.66</v>
      </c>
      <c r="P53">
        <v>2.79</v>
      </c>
      <c r="Q53">
        <f t="shared" si="23"/>
        <v>2.915</v>
      </c>
      <c r="R53">
        <v>3.04</v>
      </c>
      <c r="S53">
        <f t="shared" si="24"/>
        <v>3.15</v>
      </c>
      <c r="T53">
        <v>3.26</v>
      </c>
      <c r="U53">
        <f t="shared" si="25"/>
        <v>3.36</v>
      </c>
      <c r="V53">
        <v>3.46</v>
      </c>
      <c r="W53">
        <f t="shared" si="26"/>
        <v>3.5449999999999999</v>
      </c>
      <c r="X53">
        <v>3.63</v>
      </c>
      <c r="Y53">
        <f t="shared" si="27"/>
        <v>3.7050000000000001</v>
      </c>
      <c r="Z53">
        <v>3.78</v>
      </c>
      <c r="AA53">
        <f t="shared" si="28"/>
        <v>3.8449999999999998</v>
      </c>
      <c r="AB53">
        <v>3.91</v>
      </c>
      <c r="AC53">
        <f t="shared" si="29"/>
        <v>3.96</v>
      </c>
      <c r="AD53">
        <v>4.01</v>
      </c>
      <c r="AE53">
        <f t="shared" si="30"/>
        <v>4.0449999999999999</v>
      </c>
      <c r="AF53">
        <v>4.08</v>
      </c>
      <c r="AG53">
        <f t="shared" si="31"/>
        <v>4.0999999999999996</v>
      </c>
      <c r="AH53">
        <v>4.12</v>
      </c>
      <c r="AI53">
        <f t="shared" si="32"/>
        <v>4.13</v>
      </c>
      <c r="AJ53">
        <v>4.1399999999999997</v>
      </c>
      <c r="AK53">
        <f t="shared" si="33"/>
        <v>4.09</v>
      </c>
      <c r="AL53">
        <f>AL52-(AL51-AL52)</f>
        <v>4.0400000000000009</v>
      </c>
      <c r="AM53">
        <f t="shared" si="34"/>
        <v>3.8849999999999998</v>
      </c>
      <c r="AN53">
        <f t="shared" si="35"/>
        <v>3.7299999999999986</v>
      </c>
    </row>
    <row r="54" spans="1:40" x14ac:dyDescent="0.15">
      <c r="A54" s="2">
        <v>185</v>
      </c>
      <c r="B54">
        <v>0.63</v>
      </c>
      <c r="C54">
        <f t="shared" si="17"/>
        <v>0.78</v>
      </c>
      <c r="D54">
        <v>0.93</v>
      </c>
      <c r="E54">
        <f t="shared" si="17"/>
        <v>1.08</v>
      </c>
      <c r="F54">
        <v>1.23</v>
      </c>
      <c r="G54">
        <f t="shared" si="18"/>
        <v>1.375</v>
      </c>
      <c r="H54">
        <v>1.52</v>
      </c>
      <c r="I54">
        <f t="shared" si="19"/>
        <v>1.665</v>
      </c>
      <c r="J54">
        <v>1.81</v>
      </c>
      <c r="K54">
        <f t="shared" si="20"/>
        <v>1.94</v>
      </c>
      <c r="L54">
        <v>2.0699999999999998</v>
      </c>
      <c r="M54">
        <f t="shared" si="21"/>
        <v>2.2000000000000002</v>
      </c>
      <c r="N54">
        <v>2.33</v>
      </c>
      <c r="O54">
        <f t="shared" si="22"/>
        <v>2.4500000000000002</v>
      </c>
      <c r="P54">
        <v>2.57</v>
      </c>
      <c r="Q54">
        <f t="shared" si="23"/>
        <v>2.6749999999999998</v>
      </c>
      <c r="R54">
        <v>2.78</v>
      </c>
      <c r="S54">
        <f t="shared" si="24"/>
        <v>2.88</v>
      </c>
      <c r="T54">
        <v>2.98</v>
      </c>
      <c r="U54">
        <f t="shared" si="25"/>
        <v>3.0700000000000003</v>
      </c>
      <c r="V54">
        <v>3.16</v>
      </c>
      <c r="W54">
        <f t="shared" si="26"/>
        <v>3.24</v>
      </c>
      <c r="X54">
        <v>3.32</v>
      </c>
      <c r="Y54">
        <f t="shared" si="27"/>
        <v>3.3849999999999998</v>
      </c>
      <c r="Z54">
        <v>3.45</v>
      </c>
      <c r="AA54">
        <f t="shared" si="28"/>
        <v>3.5</v>
      </c>
      <c r="AB54">
        <v>3.55</v>
      </c>
      <c r="AC54">
        <f t="shared" si="29"/>
        <v>3.59</v>
      </c>
      <c r="AD54">
        <v>3.63</v>
      </c>
      <c r="AE54">
        <f t="shared" si="30"/>
        <v>3.66</v>
      </c>
      <c r="AF54">
        <v>3.69</v>
      </c>
      <c r="AG54">
        <f t="shared" si="31"/>
        <v>3.7050000000000001</v>
      </c>
      <c r="AH54">
        <v>3.72</v>
      </c>
      <c r="AI54">
        <f t="shared" si="32"/>
        <v>3.7050000000000001</v>
      </c>
      <c r="AJ54">
        <f>AJ53-(AJ52-AJ53)</f>
        <v>3.6899999999999995</v>
      </c>
      <c r="AK54">
        <f t="shared" si="33"/>
        <v>3.6050000000000004</v>
      </c>
      <c r="AL54">
        <f>AL53-(AL52-AL53)</f>
        <v>3.5200000000000014</v>
      </c>
      <c r="AM54">
        <f t="shared" si="34"/>
        <v>3.32</v>
      </c>
      <c r="AN54">
        <f t="shared" si="35"/>
        <v>3.1199999999999983</v>
      </c>
    </row>
    <row r="55" spans="1:40" x14ac:dyDescent="0.15">
      <c r="A55" s="2">
        <v>180</v>
      </c>
      <c r="B55">
        <v>0.57999999999999996</v>
      </c>
      <c r="C55">
        <f t="shared" si="17"/>
        <v>0.72</v>
      </c>
      <c r="D55">
        <v>0.86</v>
      </c>
      <c r="E55">
        <f t="shared" si="17"/>
        <v>0.99499999999999988</v>
      </c>
      <c r="F55">
        <v>1.1299999999999999</v>
      </c>
      <c r="G55">
        <f t="shared" si="18"/>
        <v>1.2649999999999999</v>
      </c>
      <c r="H55">
        <v>1.4</v>
      </c>
      <c r="I55">
        <f t="shared" si="19"/>
        <v>1.5299999999999998</v>
      </c>
      <c r="J55">
        <v>1.66</v>
      </c>
      <c r="K55">
        <f t="shared" si="20"/>
        <v>1.7799999999999998</v>
      </c>
      <c r="L55">
        <v>1.9</v>
      </c>
      <c r="M55">
        <f t="shared" si="21"/>
        <v>2.02</v>
      </c>
      <c r="N55">
        <v>2.14</v>
      </c>
      <c r="O55">
        <f t="shared" si="22"/>
        <v>2.2450000000000001</v>
      </c>
      <c r="P55">
        <v>2.35</v>
      </c>
      <c r="Q55">
        <f t="shared" si="23"/>
        <v>2.4500000000000002</v>
      </c>
      <c r="R55">
        <v>2.5499999999999998</v>
      </c>
      <c r="S55">
        <f t="shared" si="24"/>
        <v>2.6349999999999998</v>
      </c>
      <c r="T55">
        <v>2.72</v>
      </c>
      <c r="U55">
        <f t="shared" si="25"/>
        <v>2.8</v>
      </c>
      <c r="V55">
        <v>2.88</v>
      </c>
      <c r="W55">
        <f t="shared" si="26"/>
        <v>2.95</v>
      </c>
      <c r="X55">
        <v>3.02</v>
      </c>
      <c r="Y55">
        <f t="shared" si="27"/>
        <v>3.0750000000000002</v>
      </c>
      <c r="Z55">
        <v>3.13</v>
      </c>
      <c r="AA55">
        <f t="shared" si="28"/>
        <v>3.1749999999999998</v>
      </c>
      <c r="AB55">
        <v>3.22</v>
      </c>
      <c r="AC55">
        <f t="shared" si="29"/>
        <v>3.25</v>
      </c>
      <c r="AD55">
        <v>3.28</v>
      </c>
      <c r="AE55">
        <f t="shared" si="30"/>
        <v>3.3</v>
      </c>
      <c r="AF55">
        <v>3.32</v>
      </c>
      <c r="AG55">
        <f t="shared" si="31"/>
        <v>3.3250000000000002</v>
      </c>
      <c r="AH55">
        <v>3.33</v>
      </c>
      <c r="AI55">
        <f t="shared" si="32"/>
        <v>3.2849999999999997</v>
      </c>
      <c r="AJ55">
        <f>AJ54-(AJ53-AJ54)</f>
        <v>3.2399999999999993</v>
      </c>
      <c r="AK55">
        <f t="shared" si="33"/>
        <v>3.1200000000000006</v>
      </c>
      <c r="AL55">
        <f>AL54-(AL53-AL54)</f>
        <v>3.0000000000000018</v>
      </c>
      <c r="AM55">
        <f t="shared" si="34"/>
        <v>2.7549999999999999</v>
      </c>
      <c r="AN55">
        <f t="shared" si="35"/>
        <v>2.509999999999998</v>
      </c>
    </row>
    <row r="56" spans="1:40" x14ac:dyDescent="0.15">
      <c r="A56" s="2">
        <v>175</v>
      </c>
      <c r="B56">
        <v>0.53</v>
      </c>
      <c r="C56">
        <f t="shared" si="17"/>
        <v>0.66</v>
      </c>
      <c r="D56">
        <v>0.79</v>
      </c>
      <c r="E56">
        <f t="shared" si="17"/>
        <v>0.91500000000000004</v>
      </c>
      <c r="F56">
        <v>1.04</v>
      </c>
      <c r="G56">
        <f t="shared" si="18"/>
        <v>1.165</v>
      </c>
      <c r="H56">
        <v>1.29</v>
      </c>
      <c r="I56">
        <f t="shared" si="19"/>
        <v>1.405</v>
      </c>
      <c r="J56">
        <v>1.52</v>
      </c>
      <c r="K56">
        <f t="shared" si="20"/>
        <v>1.63</v>
      </c>
      <c r="L56">
        <v>1.74</v>
      </c>
      <c r="M56">
        <f t="shared" si="21"/>
        <v>1.845</v>
      </c>
      <c r="N56">
        <v>1.95</v>
      </c>
      <c r="O56">
        <f t="shared" si="22"/>
        <v>2.0499999999999998</v>
      </c>
      <c r="P56">
        <v>2.15</v>
      </c>
      <c r="Q56">
        <f t="shared" si="23"/>
        <v>2.2349999999999999</v>
      </c>
      <c r="R56">
        <v>2.3199999999999998</v>
      </c>
      <c r="S56">
        <f t="shared" si="24"/>
        <v>2.4</v>
      </c>
      <c r="T56">
        <v>2.48</v>
      </c>
      <c r="U56">
        <f t="shared" si="25"/>
        <v>2.5499999999999998</v>
      </c>
      <c r="V56">
        <v>2.62</v>
      </c>
      <c r="W56">
        <f t="shared" si="26"/>
        <v>2.68</v>
      </c>
      <c r="X56">
        <v>2.74</v>
      </c>
      <c r="Y56">
        <f t="shared" si="27"/>
        <v>2.7850000000000001</v>
      </c>
      <c r="Z56">
        <v>2.83</v>
      </c>
      <c r="AA56">
        <f t="shared" si="28"/>
        <v>2.8650000000000002</v>
      </c>
      <c r="AB56">
        <v>2.9</v>
      </c>
      <c r="AC56">
        <f t="shared" si="29"/>
        <v>2.9249999999999998</v>
      </c>
      <c r="AD56">
        <v>2.95</v>
      </c>
      <c r="AE56">
        <f t="shared" si="30"/>
        <v>2.96</v>
      </c>
      <c r="AF56">
        <v>2.97</v>
      </c>
      <c r="AG56">
        <f t="shared" si="31"/>
        <v>2.9550000000000001</v>
      </c>
      <c r="AH56">
        <f>AH55-(AH54-AH55)</f>
        <v>2.94</v>
      </c>
      <c r="AI56">
        <f t="shared" si="32"/>
        <v>2.8649999999999993</v>
      </c>
      <c r="AJ56">
        <f>AJ55-(AJ54-AJ55)</f>
        <v>2.7899999999999991</v>
      </c>
      <c r="AK56">
        <f t="shared" si="33"/>
        <v>2.6350000000000007</v>
      </c>
      <c r="AL56">
        <f>AL55-(AL54-AL55)</f>
        <v>2.4800000000000022</v>
      </c>
      <c r="AM56">
        <f t="shared" si="34"/>
        <v>1.2400000000000011</v>
      </c>
    </row>
    <row r="57" spans="1:40" x14ac:dyDescent="0.15">
      <c r="A57" s="2">
        <v>170</v>
      </c>
      <c r="B57">
        <v>0.48</v>
      </c>
      <c r="C57">
        <f t="shared" si="17"/>
        <v>0.6</v>
      </c>
      <c r="D57">
        <v>0.72</v>
      </c>
      <c r="E57">
        <f t="shared" si="17"/>
        <v>0.83499999999999996</v>
      </c>
      <c r="F57">
        <v>0.95</v>
      </c>
      <c r="G57">
        <f t="shared" si="18"/>
        <v>1.0649999999999999</v>
      </c>
      <c r="H57">
        <v>1.18</v>
      </c>
      <c r="I57">
        <f t="shared" si="19"/>
        <v>1.2849999999999999</v>
      </c>
      <c r="J57">
        <v>1.39</v>
      </c>
      <c r="K57">
        <f t="shared" si="20"/>
        <v>1.49</v>
      </c>
      <c r="L57">
        <v>1.59</v>
      </c>
      <c r="M57">
        <f t="shared" si="21"/>
        <v>1.6850000000000001</v>
      </c>
      <c r="N57">
        <v>1.78</v>
      </c>
      <c r="O57">
        <f t="shared" si="22"/>
        <v>1.865</v>
      </c>
      <c r="P57">
        <v>1.95</v>
      </c>
      <c r="Q57">
        <f t="shared" si="23"/>
        <v>2.0299999999999998</v>
      </c>
      <c r="R57">
        <v>2.11</v>
      </c>
      <c r="S57">
        <f t="shared" si="24"/>
        <v>2.1799999999999997</v>
      </c>
      <c r="T57">
        <v>2.25</v>
      </c>
      <c r="U57">
        <f t="shared" si="25"/>
        <v>2.31</v>
      </c>
      <c r="V57">
        <v>2.37</v>
      </c>
      <c r="W57">
        <f t="shared" si="26"/>
        <v>2.42</v>
      </c>
      <c r="X57">
        <v>2.4700000000000002</v>
      </c>
      <c r="Y57">
        <f t="shared" si="27"/>
        <v>2.5099999999999998</v>
      </c>
      <c r="Z57">
        <v>2.5499999999999998</v>
      </c>
      <c r="AA57">
        <f t="shared" si="28"/>
        <v>2.58</v>
      </c>
      <c r="AB57">
        <v>2.61</v>
      </c>
      <c r="AC57">
        <f t="shared" si="29"/>
        <v>2.625</v>
      </c>
      <c r="AD57">
        <v>2.64</v>
      </c>
      <c r="AE57">
        <f t="shared" si="30"/>
        <v>2.645</v>
      </c>
      <c r="AF57">
        <v>2.65</v>
      </c>
      <c r="AG57">
        <f t="shared" si="31"/>
        <v>2.5999999999999996</v>
      </c>
      <c r="AH57">
        <f>AH56-(AH55-AH56)</f>
        <v>2.5499999999999998</v>
      </c>
      <c r="AI57">
        <f t="shared" si="32"/>
        <v>2.4449999999999994</v>
      </c>
      <c r="AJ57">
        <f>AJ56-(AJ55-AJ56)</f>
        <v>2.339999999999999</v>
      </c>
      <c r="AK57">
        <f t="shared" si="33"/>
        <v>1.1699999999999995</v>
      </c>
      <c r="AM57">
        <f t="shared" si="34"/>
        <v>0</v>
      </c>
    </row>
    <row r="58" spans="1:40" x14ac:dyDescent="0.15">
      <c r="A58" s="2">
        <v>165</v>
      </c>
      <c r="B58">
        <v>0.44</v>
      </c>
      <c r="C58">
        <f t="shared" si="17"/>
        <v>0.55000000000000004</v>
      </c>
      <c r="D58">
        <v>0.66</v>
      </c>
      <c r="E58">
        <f t="shared" si="17"/>
        <v>0.76500000000000001</v>
      </c>
      <c r="F58">
        <v>0.87</v>
      </c>
      <c r="G58">
        <f t="shared" si="18"/>
        <v>0.97</v>
      </c>
      <c r="H58">
        <v>1.07</v>
      </c>
      <c r="I58">
        <f t="shared" si="19"/>
        <v>1.17</v>
      </c>
      <c r="J58">
        <v>1.27</v>
      </c>
      <c r="K58">
        <f t="shared" si="20"/>
        <v>1.3599999999999999</v>
      </c>
      <c r="L58">
        <v>1.45</v>
      </c>
      <c r="M58">
        <f t="shared" si="21"/>
        <v>1.5350000000000001</v>
      </c>
      <c r="N58">
        <v>1.62</v>
      </c>
      <c r="O58">
        <f t="shared" si="22"/>
        <v>1.6950000000000001</v>
      </c>
      <c r="P58">
        <v>1.77</v>
      </c>
      <c r="Q58">
        <f t="shared" si="23"/>
        <v>1.8399999999999999</v>
      </c>
      <c r="R58">
        <v>1.91</v>
      </c>
      <c r="S58">
        <f t="shared" si="24"/>
        <v>1.9699999999999998</v>
      </c>
      <c r="T58">
        <v>2.0299999999999998</v>
      </c>
      <c r="U58">
        <f t="shared" si="25"/>
        <v>2.085</v>
      </c>
      <c r="V58">
        <v>2.14</v>
      </c>
      <c r="W58">
        <f t="shared" si="26"/>
        <v>2.1800000000000002</v>
      </c>
      <c r="X58">
        <v>2.2200000000000002</v>
      </c>
      <c r="Y58">
        <f t="shared" si="27"/>
        <v>2.2549999999999999</v>
      </c>
      <c r="Z58">
        <v>2.29</v>
      </c>
      <c r="AA58">
        <f t="shared" si="28"/>
        <v>2.31</v>
      </c>
      <c r="AB58">
        <v>2.33</v>
      </c>
      <c r="AC58">
        <f t="shared" si="29"/>
        <v>2.34</v>
      </c>
      <c r="AD58">
        <v>2.35</v>
      </c>
      <c r="AE58">
        <f t="shared" si="30"/>
        <v>2.34</v>
      </c>
      <c r="AF58">
        <f>AF57-(AF56-AF57)</f>
        <v>2.3299999999999996</v>
      </c>
      <c r="AG58">
        <f t="shared" si="31"/>
        <v>2.2449999999999997</v>
      </c>
      <c r="AH58">
        <f>AH57-(AH56-AH57)</f>
        <v>2.1599999999999997</v>
      </c>
      <c r="AI58">
        <f t="shared" si="32"/>
        <v>1.0799999999999998</v>
      </c>
      <c r="AK58">
        <f t="shared" si="33"/>
        <v>0</v>
      </c>
      <c r="AM58">
        <f t="shared" si="34"/>
        <v>0</v>
      </c>
    </row>
    <row r="59" spans="1:40" x14ac:dyDescent="0.15">
      <c r="A59" s="2">
        <v>160</v>
      </c>
      <c r="B59">
        <v>0.4</v>
      </c>
      <c r="C59">
        <f t="shared" si="17"/>
        <v>0.5</v>
      </c>
      <c r="D59">
        <v>0.6</v>
      </c>
      <c r="E59">
        <f t="shared" si="17"/>
        <v>0.69500000000000006</v>
      </c>
      <c r="F59">
        <v>0.79</v>
      </c>
      <c r="G59">
        <f t="shared" si="18"/>
        <v>0.88500000000000001</v>
      </c>
      <c r="H59">
        <v>0.98</v>
      </c>
      <c r="I59">
        <f t="shared" si="19"/>
        <v>1.0649999999999999</v>
      </c>
      <c r="J59">
        <v>1.1499999999999999</v>
      </c>
      <c r="K59">
        <f t="shared" si="20"/>
        <v>1.2349999999999999</v>
      </c>
      <c r="L59">
        <v>1.32</v>
      </c>
      <c r="M59">
        <f t="shared" si="21"/>
        <v>1.395</v>
      </c>
      <c r="N59">
        <v>1.47</v>
      </c>
      <c r="O59">
        <f t="shared" si="22"/>
        <v>1.5350000000000001</v>
      </c>
      <c r="P59">
        <v>1.6</v>
      </c>
      <c r="Q59">
        <f t="shared" si="23"/>
        <v>1.665</v>
      </c>
      <c r="R59">
        <v>1.73</v>
      </c>
      <c r="S59">
        <f t="shared" si="24"/>
        <v>1.78</v>
      </c>
      <c r="T59">
        <v>1.83</v>
      </c>
      <c r="U59">
        <f t="shared" si="25"/>
        <v>1.875</v>
      </c>
      <c r="V59">
        <v>1.92</v>
      </c>
      <c r="W59">
        <f t="shared" si="26"/>
        <v>1.9550000000000001</v>
      </c>
      <c r="X59">
        <v>1.99</v>
      </c>
      <c r="Y59">
        <f t="shared" si="27"/>
        <v>2.0150000000000001</v>
      </c>
      <c r="Z59">
        <v>2.04</v>
      </c>
      <c r="AA59">
        <f t="shared" si="28"/>
        <v>2.0549999999999997</v>
      </c>
      <c r="AB59">
        <v>2.0699999999999998</v>
      </c>
      <c r="AC59">
        <f t="shared" si="29"/>
        <v>2.0750000000000002</v>
      </c>
      <c r="AD59">
        <v>2.08</v>
      </c>
      <c r="AE59">
        <f t="shared" si="30"/>
        <v>1.04</v>
      </c>
      <c r="AG59">
        <f t="shared" si="31"/>
        <v>0</v>
      </c>
      <c r="AI59">
        <f t="shared" si="32"/>
        <v>0</v>
      </c>
      <c r="AK59">
        <f t="shared" si="33"/>
        <v>0</v>
      </c>
      <c r="AM59">
        <f t="shared" si="34"/>
        <v>0</v>
      </c>
    </row>
    <row r="60" spans="1:40" x14ac:dyDescent="0.15">
      <c r="A60" s="2">
        <v>155</v>
      </c>
      <c r="B60">
        <v>0.37</v>
      </c>
      <c r="C60">
        <f t="shared" si="17"/>
        <v>0.46</v>
      </c>
      <c r="D60">
        <v>0.55000000000000004</v>
      </c>
      <c r="E60">
        <f t="shared" si="17"/>
        <v>0.63500000000000001</v>
      </c>
      <c r="F60">
        <v>0.72</v>
      </c>
      <c r="G60">
        <f t="shared" si="18"/>
        <v>0.80499999999999994</v>
      </c>
      <c r="H60">
        <v>0.89</v>
      </c>
      <c r="I60">
        <f t="shared" si="19"/>
        <v>0.96500000000000008</v>
      </c>
      <c r="J60">
        <v>1.04</v>
      </c>
      <c r="K60">
        <f t="shared" si="20"/>
        <v>1.115</v>
      </c>
      <c r="L60">
        <v>1.19</v>
      </c>
      <c r="M60">
        <f t="shared" si="21"/>
        <v>1.2549999999999999</v>
      </c>
      <c r="N60">
        <v>1.32</v>
      </c>
      <c r="O60">
        <f t="shared" si="22"/>
        <v>1.385</v>
      </c>
      <c r="P60">
        <v>1.45</v>
      </c>
      <c r="Q60">
        <f t="shared" si="23"/>
        <v>1.5</v>
      </c>
      <c r="R60">
        <v>1.55</v>
      </c>
      <c r="S60">
        <f t="shared" si="24"/>
        <v>1.595</v>
      </c>
      <c r="T60">
        <v>1.64</v>
      </c>
      <c r="U60">
        <f t="shared" si="25"/>
        <v>1.68</v>
      </c>
      <c r="V60">
        <v>1.72</v>
      </c>
      <c r="W60">
        <f t="shared" si="26"/>
        <v>1.7450000000000001</v>
      </c>
      <c r="X60">
        <v>1.77</v>
      </c>
      <c r="Y60">
        <f t="shared" si="27"/>
        <v>1.79</v>
      </c>
      <c r="Z60">
        <v>1.81</v>
      </c>
      <c r="AA60">
        <f t="shared" si="28"/>
        <v>1.82</v>
      </c>
      <c r="AB60">
        <v>1.83</v>
      </c>
      <c r="AC60">
        <f t="shared" si="29"/>
        <v>0.91500000000000004</v>
      </c>
      <c r="AE60">
        <f t="shared" si="30"/>
        <v>0</v>
      </c>
      <c r="AG60">
        <f t="shared" si="31"/>
        <v>0</v>
      </c>
      <c r="AI60">
        <f t="shared" si="32"/>
        <v>0</v>
      </c>
      <c r="AK60">
        <f t="shared" si="33"/>
        <v>0</v>
      </c>
      <c r="AM60">
        <f t="shared" si="34"/>
        <v>0</v>
      </c>
    </row>
    <row r="61" spans="1:40" x14ac:dyDescent="0.15">
      <c r="A61" s="2">
        <v>150</v>
      </c>
      <c r="B61">
        <v>0.33</v>
      </c>
      <c r="C61">
        <f t="shared" si="17"/>
        <v>0.41000000000000003</v>
      </c>
      <c r="D61">
        <v>0.49</v>
      </c>
      <c r="E61">
        <f t="shared" si="17"/>
        <v>0.57000000000000006</v>
      </c>
      <c r="F61">
        <v>0.65</v>
      </c>
      <c r="G61">
        <f t="shared" si="18"/>
        <v>0.72500000000000009</v>
      </c>
      <c r="H61">
        <v>0.8</v>
      </c>
      <c r="I61">
        <f t="shared" si="19"/>
        <v>0.87</v>
      </c>
      <c r="J61">
        <v>0.94</v>
      </c>
      <c r="K61">
        <f t="shared" si="20"/>
        <v>1.0049999999999999</v>
      </c>
      <c r="L61">
        <v>1.07</v>
      </c>
      <c r="M61">
        <f t="shared" si="21"/>
        <v>1.1299999999999999</v>
      </c>
      <c r="N61">
        <v>1.19</v>
      </c>
      <c r="O61">
        <f t="shared" si="22"/>
        <v>1.2450000000000001</v>
      </c>
      <c r="P61">
        <v>1.3</v>
      </c>
      <c r="Q61">
        <f t="shared" si="23"/>
        <v>1.345</v>
      </c>
      <c r="R61">
        <v>1.39</v>
      </c>
      <c r="S61">
        <f t="shared" si="24"/>
        <v>1.43</v>
      </c>
      <c r="T61">
        <v>1.47</v>
      </c>
      <c r="U61">
        <f t="shared" si="25"/>
        <v>1.5</v>
      </c>
      <c r="V61">
        <v>1.53</v>
      </c>
      <c r="W61">
        <f t="shared" si="26"/>
        <v>1.55</v>
      </c>
      <c r="X61">
        <v>1.57</v>
      </c>
      <c r="Y61">
        <f t="shared" si="27"/>
        <v>1.585</v>
      </c>
      <c r="Z61">
        <v>1.6</v>
      </c>
      <c r="AA61">
        <f t="shared" si="28"/>
        <v>1.605</v>
      </c>
      <c r="AB61">
        <v>1.61</v>
      </c>
      <c r="AC61">
        <f t="shared" si="29"/>
        <v>0.80500000000000005</v>
      </c>
      <c r="AE61">
        <f t="shared" si="30"/>
        <v>0</v>
      </c>
      <c r="AG61">
        <f t="shared" si="31"/>
        <v>0</v>
      </c>
      <c r="AI61">
        <f t="shared" si="32"/>
        <v>0</v>
      </c>
      <c r="AK61">
        <f t="shared" si="33"/>
        <v>0</v>
      </c>
      <c r="AM61">
        <f t="shared" si="34"/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workbookViewId="0">
      <selection activeCell="B12" sqref="B12"/>
    </sheetView>
  </sheetViews>
  <sheetFormatPr baseColWidth="10" defaultColWidth="8.83203125" defaultRowHeight="13" x14ac:dyDescent="0.15"/>
  <cols>
    <col min="2" max="2" width="30.5" bestFit="1" customWidth="1"/>
  </cols>
  <sheetData>
    <row r="1" spans="1:9" x14ac:dyDescent="0.15">
      <c r="A1" s="3">
        <v>116210</v>
      </c>
      <c r="B1" t="s">
        <v>181</v>
      </c>
      <c r="C1" s="3"/>
      <c r="E1" s="3"/>
      <c r="F1" s="3"/>
      <c r="G1" s="3"/>
      <c r="H1" s="3"/>
      <c r="I1" s="3"/>
    </row>
    <row r="2" spans="1:9" x14ac:dyDescent="0.15">
      <c r="A2" s="3">
        <v>104342</v>
      </c>
      <c r="B2" t="s">
        <v>175</v>
      </c>
      <c r="C2" s="3"/>
      <c r="E2" s="3"/>
      <c r="F2" s="3"/>
      <c r="G2" s="3"/>
      <c r="H2" s="3"/>
      <c r="I2" s="3"/>
    </row>
    <row r="3" spans="1:9" x14ac:dyDescent="0.15">
      <c r="A3" s="3">
        <v>116201</v>
      </c>
      <c r="B3" t="s">
        <v>176</v>
      </c>
      <c r="C3" s="3"/>
      <c r="E3" s="3"/>
      <c r="F3" s="3"/>
      <c r="G3" s="3"/>
      <c r="H3" s="3"/>
      <c r="I3" s="3"/>
    </row>
    <row r="4" spans="1:9" x14ac:dyDescent="0.15">
      <c r="A4" s="3">
        <v>116219</v>
      </c>
      <c r="B4" t="s">
        <v>177</v>
      </c>
      <c r="C4" s="3"/>
      <c r="E4" s="3"/>
      <c r="F4" s="3"/>
      <c r="G4" s="3"/>
      <c r="H4" s="3"/>
      <c r="I4" s="3"/>
    </row>
    <row r="5" spans="1:9" x14ac:dyDescent="0.15">
      <c r="A5" s="3">
        <v>116019</v>
      </c>
      <c r="B5" t="s">
        <v>174</v>
      </c>
      <c r="C5" s="3"/>
      <c r="E5" s="3"/>
      <c r="F5" s="3"/>
      <c r="G5" s="3"/>
      <c r="H5" s="3"/>
      <c r="I5" s="3"/>
    </row>
    <row r="6" spans="1:9" x14ac:dyDescent="0.15">
      <c r="A6" s="3">
        <v>116202</v>
      </c>
      <c r="B6" t="s">
        <v>178</v>
      </c>
      <c r="C6" s="3"/>
      <c r="E6" s="3"/>
      <c r="F6" s="3"/>
      <c r="G6" s="3"/>
      <c r="H6" s="3"/>
      <c r="I6" s="3"/>
    </row>
    <row r="7" spans="1:9" x14ac:dyDescent="0.15">
      <c r="A7" s="3">
        <v>116207</v>
      </c>
      <c r="B7" t="s">
        <v>179</v>
      </c>
      <c r="C7" s="3"/>
      <c r="E7" s="3"/>
      <c r="F7" s="3"/>
      <c r="G7" s="3"/>
      <c r="H7" s="3"/>
      <c r="I7" s="3"/>
    </row>
    <row r="8" spans="1:9" x14ac:dyDescent="0.15">
      <c r="A8" s="3">
        <v>116211</v>
      </c>
      <c r="B8" t="s">
        <v>180</v>
      </c>
      <c r="C8" s="3"/>
      <c r="E8" s="3"/>
      <c r="F8" s="3"/>
      <c r="G8" s="3"/>
      <c r="H8" s="3"/>
      <c r="I8" s="3"/>
    </row>
    <row r="9" spans="1:9" x14ac:dyDescent="0.15">
      <c r="A9" s="3">
        <v>116217</v>
      </c>
      <c r="B9" t="s">
        <v>173</v>
      </c>
      <c r="C9" s="3"/>
      <c r="E9" s="3"/>
      <c r="F9" s="3"/>
      <c r="G9" s="3"/>
      <c r="H9" s="3"/>
      <c r="I9" s="3"/>
    </row>
    <row r="10" spans="1:9" x14ac:dyDescent="0.15">
      <c r="A10" s="3">
        <v>116221</v>
      </c>
      <c r="B10" t="s">
        <v>171</v>
      </c>
      <c r="C10" s="3"/>
      <c r="E10" s="3"/>
      <c r="F10" s="3"/>
      <c r="G10" s="3"/>
      <c r="H10" s="3"/>
      <c r="I10" s="3"/>
    </row>
    <row r="11" spans="1:9" x14ac:dyDescent="0.15">
      <c r="A11" s="3">
        <v>116218</v>
      </c>
      <c r="B11" t="s">
        <v>172</v>
      </c>
      <c r="C11" s="3"/>
      <c r="E11" s="3"/>
      <c r="F11" s="3"/>
      <c r="G11" s="3"/>
      <c r="H11" s="3"/>
      <c r="I11" s="3"/>
    </row>
    <row r="12" spans="1:9" x14ac:dyDescent="0.15">
      <c r="A12" s="3">
        <v>116214</v>
      </c>
      <c r="B12" t="s">
        <v>182</v>
      </c>
      <c r="C12" s="3"/>
      <c r="E12" s="3"/>
      <c r="F12" s="3"/>
      <c r="G12" s="3"/>
      <c r="H12" s="3"/>
      <c r="I12" s="3"/>
    </row>
    <row r="13" spans="1:9" x14ac:dyDescent="0.15">
      <c r="A13" s="3">
        <v>116205</v>
      </c>
      <c r="B13" t="s">
        <v>183</v>
      </c>
      <c r="E13" s="3"/>
      <c r="F13" s="3"/>
      <c r="G13" s="3"/>
      <c r="H13" s="3"/>
      <c r="I13" s="3"/>
    </row>
    <row r="14" spans="1:9" x14ac:dyDescent="0.15">
      <c r="A14" s="3">
        <v>116215</v>
      </c>
      <c r="B14" t="s">
        <v>184</v>
      </c>
      <c r="E14" s="3"/>
      <c r="F14" s="3"/>
      <c r="G14" s="3"/>
      <c r="H14" s="3"/>
      <c r="I14" s="3"/>
    </row>
    <row r="15" spans="1:9" x14ac:dyDescent="0.15">
      <c r="A15" s="3">
        <v>114030</v>
      </c>
      <c r="B15" t="s">
        <v>185</v>
      </c>
      <c r="E15" s="3"/>
      <c r="F15" s="3"/>
      <c r="G15" s="3"/>
      <c r="H15" s="3"/>
      <c r="I15" s="3"/>
    </row>
    <row r="16" spans="1:9" x14ac:dyDescent="0.15">
      <c r="A16" s="3">
        <v>116222</v>
      </c>
      <c r="B16" t="s">
        <v>171</v>
      </c>
      <c r="E16" s="3"/>
      <c r="F16" s="3"/>
      <c r="G16" s="3"/>
      <c r="H16" s="3"/>
      <c r="I16" s="3"/>
    </row>
    <row r="17" spans="1:9" x14ac:dyDescent="0.15">
      <c r="A17" s="3">
        <v>116206</v>
      </c>
      <c r="B17" t="s">
        <v>187</v>
      </c>
      <c r="E17" s="3"/>
      <c r="F17" s="3"/>
      <c r="G17" s="3"/>
      <c r="H17" s="3"/>
      <c r="I17" s="3"/>
    </row>
    <row r="18" spans="1:9" x14ac:dyDescent="0.15">
      <c r="A18" s="3">
        <v>116216</v>
      </c>
      <c r="B18" t="s">
        <v>188</v>
      </c>
      <c r="E18" s="3"/>
      <c r="F18" s="3"/>
      <c r="G18" s="3"/>
      <c r="H18" s="3"/>
      <c r="I18" s="3"/>
    </row>
    <row r="19" spans="1:9" x14ac:dyDescent="0.15">
      <c r="A19" s="26">
        <v>109571</v>
      </c>
      <c r="B19" t="s">
        <v>189</v>
      </c>
      <c r="E19" s="3"/>
      <c r="F19" s="3"/>
      <c r="G19" s="3"/>
      <c r="H19" s="3"/>
      <c r="I19" s="3"/>
    </row>
    <row r="20" spans="1:9" x14ac:dyDescent="0.15">
      <c r="A20" s="26">
        <v>109672</v>
      </c>
      <c r="B20" t="s">
        <v>190</v>
      </c>
      <c r="E20" s="3"/>
      <c r="F20" s="3"/>
      <c r="G20" s="3"/>
      <c r="H20" s="3"/>
      <c r="I20" s="3"/>
    </row>
    <row r="21" spans="1:9" x14ac:dyDescent="0.15">
      <c r="A21" s="26">
        <v>109607</v>
      </c>
      <c r="B21" t="s">
        <v>191</v>
      </c>
      <c r="E21" s="3"/>
      <c r="F21" s="3"/>
      <c r="G21" s="3"/>
      <c r="H21" s="3"/>
      <c r="I21" s="3"/>
    </row>
    <row r="22" spans="1:9" x14ac:dyDescent="0.15">
      <c r="A22" s="26">
        <v>109451</v>
      </c>
      <c r="B22" t="s">
        <v>192</v>
      </c>
      <c r="E22" s="3"/>
      <c r="F22" s="3"/>
      <c r="G22" s="3"/>
      <c r="H22" s="3"/>
      <c r="I22" s="3"/>
    </row>
    <row r="23" spans="1:9" x14ac:dyDescent="0.15">
      <c r="A23" s="26">
        <v>109699</v>
      </c>
      <c r="B23" t="s">
        <v>193</v>
      </c>
      <c r="E23" s="3"/>
      <c r="F23" s="3"/>
      <c r="G23" s="3"/>
      <c r="H23" s="3"/>
      <c r="I23" s="3"/>
    </row>
    <row r="24" spans="1:9" x14ac:dyDescent="0.15">
      <c r="A24" s="26">
        <v>106386</v>
      </c>
      <c r="B24" t="s">
        <v>196</v>
      </c>
      <c r="E24" s="3"/>
      <c r="F24" s="3"/>
      <c r="G24" s="3"/>
      <c r="H24" s="3"/>
      <c r="I24" s="3"/>
    </row>
    <row r="25" spans="1:9" x14ac:dyDescent="0.15">
      <c r="A25" s="3">
        <v>116213</v>
      </c>
      <c r="B25" t="s">
        <v>194</v>
      </c>
      <c r="F25" s="3"/>
      <c r="G25" s="3"/>
      <c r="H25" s="3"/>
      <c r="I25" s="3"/>
    </row>
    <row r="26" spans="1:9" x14ac:dyDescent="0.15">
      <c r="A26" s="26">
        <v>106392</v>
      </c>
      <c r="B26" t="s">
        <v>195</v>
      </c>
      <c r="F26" s="3"/>
      <c r="G26" s="3"/>
      <c r="H26" s="3"/>
      <c r="I26" s="3"/>
    </row>
    <row r="27" spans="1:9" x14ac:dyDescent="0.15">
      <c r="A27" s="3">
        <v>114031</v>
      </c>
      <c r="B27" t="s">
        <v>186</v>
      </c>
      <c r="F27" s="3"/>
      <c r="G27" s="3"/>
      <c r="H27" s="3"/>
      <c r="I27" s="3"/>
    </row>
    <row r="28" spans="1:9" x14ac:dyDescent="0.15">
      <c r="A28" s="3">
        <v>112253</v>
      </c>
      <c r="G28" s="3"/>
      <c r="H28" s="3"/>
      <c r="I28" s="3"/>
    </row>
    <row r="29" spans="1:9" x14ac:dyDescent="0.15">
      <c r="A29" s="3" t="s">
        <v>155</v>
      </c>
      <c r="G29" s="3"/>
      <c r="H29" s="3"/>
      <c r="I29" s="3"/>
    </row>
    <row r="30" spans="1:9" x14ac:dyDescent="0.15">
      <c r="A30" s="3">
        <v>112022</v>
      </c>
      <c r="G30" s="3"/>
      <c r="H30" s="3"/>
      <c r="I30" s="3"/>
    </row>
    <row r="31" spans="1:9" x14ac:dyDescent="0.15">
      <c r="G31" s="3"/>
      <c r="H31" s="3"/>
      <c r="I31" s="3"/>
    </row>
    <row r="32" spans="1:9" x14ac:dyDescent="0.15">
      <c r="G32" s="3"/>
      <c r="H32" s="3"/>
      <c r="I32" s="3"/>
    </row>
    <row r="33" spans="5:9" x14ac:dyDescent="0.15">
      <c r="G33" s="3"/>
      <c r="H33" s="3"/>
      <c r="I33" s="3"/>
    </row>
    <row r="34" spans="5:9" x14ac:dyDescent="0.15">
      <c r="E34" s="3"/>
      <c r="F34" s="3"/>
      <c r="G34" s="3"/>
      <c r="H34" s="3"/>
      <c r="I34" s="3"/>
    </row>
    <row r="35" spans="5:9" x14ac:dyDescent="0.15">
      <c r="E35" s="3"/>
      <c r="F35" s="3"/>
      <c r="G35" s="3"/>
      <c r="H35" s="3"/>
      <c r="I35" s="3"/>
    </row>
    <row r="36" spans="5:9" x14ac:dyDescent="0.15">
      <c r="E36" s="3"/>
      <c r="F36" s="3"/>
      <c r="G36" s="3"/>
      <c r="H36" s="3"/>
      <c r="I36" s="3"/>
    </row>
    <row r="37" spans="5:9" x14ac:dyDescent="0.15">
      <c r="E37" s="3"/>
      <c r="F37" s="3"/>
      <c r="G37" s="3"/>
      <c r="H37" s="3"/>
      <c r="I37" s="3"/>
    </row>
    <row r="38" spans="5:9" x14ac:dyDescent="0.15">
      <c r="E38" s="3"/>
      <c r="F38" s="3"/>
      <c r="G38" s="3"/>
      <c r="H38" s="3"/>
      <c r="I38" s="3"/>
    </row>
    <row r="39" spans="5:9" x14ac:dyDescent="0.15">
      <c r="E39" s="3"/>
      <c r="F39" s="3"/>
      <c r="G39" s="3"/>
      <c r="H39" s="3"/>
      <c r="I39" s="3"/>
    </row>
    <row r="40" spans="5:9" x14ac:dyDescent="0.15">
      <c r="E40" s="3"/>
      <c r="F40" s="3"/>
      <c r="G40" s="3"/>
      <c r="H40" s="3"/>
      <c r="I40" s="3"/>
    </row>
    <row r="41" spans="5:9" x14ac:dyDescent="0.15">
      <c r="E41" s="3"/>
      <c r="F41" s="3"/>
      <c r="G41" s="3"/>
      <c r="H41" s="3"/>
      <c r="I41" s="3"/>
    </row>
    <row r="42" spans="5:9" x14ac:dyDescent="0.15">
      <c r="G42" s="3"/>
      <c r="H42" s="3"/>
      <c r="I42" s="3"/>
    </row>
    <row r="43" spans="5:9" x14ac:dyDescent="0.15">
      <c r="E43" s="3"/>
      <c r="F43" s="3"/>
      <c r="G43" s="3"/>
      <c r="H43" s="3"/>
      <c r="I43" s="3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workbookViewId="0">
      <selection activeCell="F4" sqref="F4"/>
    </sheetView>
  </sheetViews>
  <sheetFormatPr baseColWidth="10" defaultColWidth="8.83203125" defaultRowHeight="13" x14ac:dyDescent="0.15"/>
  <cols>
    <col min="3" max="4" width="14" bestFit="1" customWidth="1"/>
    <col min="6" max="6" width="12.6640625" bestFit="1" customWidth="1"/>
  </cols>
  <sheetData>
    <row r="1" spans="1:7" x14ac:dyDescent="0.15">
      <c r="A1" t="s">
        <v>236</v>
      </c>
      <c r="B1" s="3" t="s">
        <v>68</v>
      </c>
      <c r="C1" s="3" t="s">
        <v>263</v>
      </c>
      <c r="D1" s="3" t="s">
        <v>264</v>
      </c>
      <c r="E1" s="3" t="s">
        <v>68</v>
      </c>
      <c r="F1" s="3" t="s">
        <v>265</v>
      </c>
    </row>
    <row r="2" spans="1:7" x14ac:dyDescent="0.15">
      <c r="A2">
        <v>400</v>
      </c>
      <c r="B2">
        <v>1500</v>
      </c>
      <c r="C2">
        <f>'Soroló méretezés'!C22/2</f>
        <v>450</v>
      </c>
      <c r="D2">
        <f>'Soroló méretezés'!F22/2</f>
        <v>450</v>
      </c>
      <c r="E2">
        <f>'Soroló méretezés'!H11</f>
        <v>2200</v>
      </c>
      <c r="F2">
        <f>1.9*2</f>
        <v>3.8</v>
      </c>
      <c r="G2" t="s">
        <v>269</v>
      </c>
    </row>
    <row r="3" spans="1:7" x14ac:dyDescent="0.15">
      <c r="A3">
        <f>A2+100</f>
        <v>500</v>
      </c>
      <c r="B3">
        <f>B2+50</f>
        <v>1550</v>
      </c>
      <c r="C3">
        <f>C2/10</f>
        <v>45</v>
      </c>
      <c r="D3">
        <f>D2/10</f>
        <v>45</v>
      </c>
      <c r="E3">
        <f>E2/10</f>
        <v>220</v>
      </c>
      <c r="F3">
        <v>4</v>
      </c>
      <c r="G3" t="s">
        <v>270</v>
      </c>
    </row>
    <row r="4" spans="1:7" x14ac:dyDescent="0.15">
      <c r="A4">
        <f t="shared" ref="A4:A40" si="0">A3+100</f>
        <v>600</v>
      </c>
      <c r="B4">
        <f t="shared" ref="B4:B56" si="1">B3+50</f>
        <v>1600</v>
      </c>
      <c r="C4">
        <f>MATCH(C3,Inercia_B2!B6:AN6,0)</f>
        <v>6</v>
      </c>
      <c r="D4">
        <f>MATCH(D3,Inercia_B2!B6:AN6,0)</f>
        <v>6</v>
      </c>
      <c r="E4">
        <f>MATCH(E3,Inercia_B2!A7:A61,0)</f>
        <v>41</v>
      </c>
    </row>
    <row r="5" spans="1:7" x14ac:dyDescent="0.15">
      <c r="A5">
        <f t="shared" si="0"/>
        <v>700</v>
      </c>
      <c r="B5">
        <f t="shared" si="1"/>
        <v>1650</v>
      </c>
      <c r="C5">
        <f>INDEX(Inercia_B2!B7:AN61,E4,C4)</f>
        <v>2.335</v>
      </c>
      <c r="D5">
        <f>INDEX(Inercia_B2!B7:AN61,E4,D4)</f>
        <v>2.335</v>
      </c>
    </row>
    <row r="6" spans="1:7" x14ac:dyDescent="0.15">
      <c r="A6">
        <f t="shared" si="0"/>
        <v>800</v>
      </c>
      <c r="B6">
        <f t="shared" si="1"/>
        <v>1700</v>
      </c>
      <c r="C6" s="3" t="s">
        <v>266</v>
      </c>
      <c r="D6">
        <f>ROUNDUP((C5+D5)*1.27,2)</f>
        <v>5.9399999999999995</v>
      </c>
    </row>
    <row r="7" spans="1:7" x14ac:dyDescent="0.15">
      <c r="A7">
        <f t="shared" si="0"/>
        <v>900</v>
      </c>
      <c r="B7">
        <f t="shared" si="1"/>
        <v>1750</v>
      </c>
      <c r="C7" s="58"/>
    </row>
    <row r="8" spans="1:7" x14ac:dyDescent="0.15">
      <c r="A8">
        <f t="shared" si="0"/>
        <v>1000</v>
      </c>
      <c r="B8">
        <f t="shared" si="1"/>
        <v>1800</v>
      </c>
    </row>
    <row r="9" spans="1:7" x14ac:dyDescent="0.15">
      <c r="A9">
        <f t="shared" si="0"/>
        <v>1100</v>
      </c>
      <c r="B9">
        <f t="shared" si="1"/>
        <v>1850</v>
      </c>
    </row>
    <row r="10" spans="1:7" x14ac:dyDescent="0.15">
      <c r="A10">
        <f t="shared" si="0"/>
        <v>1200</v>
      </c>
      <c r="B10">
        <f t="shared" si="1"/>
        <v>1900</v>
      </c>
    </row>
    <row r="11" spans="1:7" x14ac:dyDescent="0.15">
      <c r="A11">
        <f t="shared" si="0"/>
        <v>1300</v>
      </c>
      <c r="B11">
        <f t="shared" si="1"/>
        <v>1950</v>
      </c>
    </row>
    <row r="12" spans="1:7" x14ac:dyDescent="0.15">
      <c r="A12">
        <f t="shared" si="0"/>
        <v>1400</v>
      </c>
      <c r="B12">
        <f t="shared" si="1"/>
        <v>2000</v>
      </c>
    </row>
    <row r="13" spans="1:7" x14ac:dyDescent="0.15">
      <c r="A13">
        <f t="shared" si="0"/>
        <v>1500</v>
      </c>
      <c r="B13">
        <f t="shared" si="1"/>
        <v>2050</v>
      </c>
    </row>
    <row r="14" spans="1:7" x14ac:dyDescent="0.15">
      <c r="A14">
        <f t="shared" si="0"/>
        <v>1600</v>
      </c>
      <c r="B14">
        <f t="shared" si="1"/>
        <v>2100</v>
      </c>
    </row>
    <row r="15" spans="1:7" x14ac:dyDescent="0.15">
      <c r="A15">
        <f t="shared" si="0"/>
        <v>1700</v>
      </c>
      <c r="B15">
        <f t="shared" si="1"/>
        <v>2150</v>
      </c>
    </row>
    <row r="16" spans="1:7" x14ac:dyDescent="0.15">
      <c r="A16">
        <f t="shared" si="0"/>
        <v>1800</v>
      </c>
      <c r="B16">
        <f t="shared" si="1"/>
        <v>2200</v>
      </c>
    </row>
    <row r="17" spans="1:2" x14ac:dyDescent="0.15">
      <c r="A17">
        <f t="shared" si="0"/>
        <v>1900</v>
      </c>
      <c r="B17">
        <f t="shared" si="1"/>
        <v>2250</v>
      </c>
    </row>
    <row r="18" spans="1:2" x14ac:dyDescent="0.15">
      <c r="A18">
        <f t="shared" si="0"/>
        <v>2000</v>
      </c>
      <c r="B18">
        <f t="shared" si="1"/>
        <v>2300</v>
      </c>
    </row>
    <row r="19" spans="1:2" x14ac:dyDescent="0.15">
      <c r="A19">
        <f t="shared" si="0"/>
        <v>2100</v>
      </c>
      <c r="B19">
        <f t="shared" si="1"/>
        <v>2350</v>
      </c>
    </row>
    <row r="20" spans="1:2" x14ac:dyDescent="0.15">
      <c r="A20">
        <f t="shared" si="0"/>
        <v>2200</v>
      </c>
      <c r="B20">
        <f t="shared" si="1"/>
        <v>2400</v>
      </c>
    </row>
    <row r="21" spans="1:2" x14ac:dyDescent="0.15">
      <c r="A21">
        <f t="shared" si="0"/>
        <v>2300</v>
      </c>
      <c r="B21">
        <f t="shared" si="1"/>
        <v>2450</v>
      </c>
    </row>
    <row r="22" spans="1:2" x14ac:dyDescent="0.15">
      <c r="A22">
        <f t="shared" si="0"/>
        <v>2400</v>
      </c>
      <c r="B22">
        <f t="shared" si="1"/>
        <v>2500</v>
      </c>
    </row>
    <row r="23" spans="1:2" x14ac:dyDescent="0.15">
      <c r="A23">
        <f t="shared" si="0"/>
        <v>2500</v>
      </c>
      <c r="B23">
        <f t="shared" si="1"/>
        <v>2550</v>
      </c>
    </row>
    <row r="24" spans="1:2" x14ac:dyDescent="0.15">
      <c r="A24">
        <f t="shared" si="0"/>
        <v>2600</v>
      </c>
      <c r="B24">
        <f t="shared" si="1"/>
        <v>2600</v>
      </c>
    </row>
    <row r="25" spans="1:2" x14ac:dyDescent="0.15">
      <c r="A25">
        <f t="shared" si="0"/>
        <v>2700</v>
      </c>
      <c r="B25">
        <f t="shared" si="1"/>
        <v>2650</v>
      </c>
    </row>
    <row r="26" spans="1:2" x14ac:dyDescent="0.15">
      <c r="A26">
        <f t="shared" si="0"/>
        <v>2800</v>
      </c>
      <c r="B26">
        <f t="shared" si="1"/>
        <v>2700</v>
      </c>
    </row>
    <row r="27" spans="1:2" x14ac:dyDescent="0.15">
      <c r="A27">
        <f t="shared" si="0"/>
        <v>2900</v>
      </c>
      <c r="B27">
        <f t="shared" si="1"/>
        <v>2750</v>
      </c>
    </row>
    <row r="28" spans="1:2" x14ac:dyDescent="0.15">
      <c r="A28">
        <f t="shared" si="0"/>
        <v>3000</v>
      </c>
      <c r="B28">
        <f t="shared" si="1"/>
        <v>2800</v>
      </c>
    </row>
    <row r="29" spans="1:2" x14ac:dyDescent="0.15">
      <c r="A29">
        <f t="shared" si="0"/>
        <v>3100</v>
      </c>
      <c r="B29">
        <f t="shared" si="1"/>
        <v>2850</v>
      </c>
    </row>
    <row r="30" spans="1:2" x14ac:dyDescent="0.15">
      <c r="A30">
        <f t="shared" si="0"/>
        <v>3200</v>
      </c>
      <c r="B30">
        <f t="shared" si="1"/>
        <v>2900</v>
      </c>
    </row>
    <row r="31" spans="1:2" x14ac:dyDescent="0.15">
      <c r="A31">
        <f t="shared" si="0"/>
        <v>3300</v>
      </c>
      <c r="B31">
        <f t="shared" si="1"/>
        <v>2950</v>
      </c>
    </row>
    <row r="32" spans="1:2" x14ac:dyDescent="0.15">
      <c r="A32">
        <f t="shared" si="0"/>
        <v>3400</v>
      </c>
      <c r="B32">
        <f t="shared" si="1"/>
        <v>3000</v>
      </c>
    </row>
    <row r="33" spans="1:2" x14ac:dyDescent="0.15">
      <c r="A33">
        <f t="shared" si="0"/>
        <v>3500</v>
      </c>
      <c r="B33">
        <f t="shared" si="1"/>
        <v>3050</v>
      </c>
    </row>
    <row r="34" spans="1:2" x14ac:dyDescent="0.15">
      <c r="A34">
        <f t="shared" si="0"/>
        <v>3600</v>
      </c>
      <c r="B34">
        <f t="shared" si="1"/>
        <v>3100</v>
      </c>
    </row>
    <row r="35" spans="1:2" x14ac:dyDescent="0.15">
      <c r="A35">
        <f t="shared" si="0"/>
        <v>3700</v>
      </c>
      <c r="B35">
        <f t="shared" si="1"/>
        <v>3150</v>
      </c>
    </row>
    <row r="36" spans="1:2" x14ac:dyDescent="0.15">
      <c r="A36">
        <f t="shared" si="0"/>
        <v>3800</v>
      </c>
      <c r="B36">
        <f t="shared" si="1"/>
        <v>3200</v>
      </c>
    </row>
    <row r="37" spans="1:2" x14ac:dyDescent="0.15">
      <c r="A37">
        <f t="shared" si="0"/>
        <v>3900</v>
      </c>
      <c r="B37">
        <f t="shared" si="1"/>
        <v>3250</v>
      </c>
    </row>
    <row r="38" spans="1:2" x14ac:dyDescent="0.15">
      <c r="A38">
        <f t="shared" si="0"/>
        <v>4000</v>
      </c>
      <c r="B38">
        <f t="shared" si="1"/>
        <v>3300</v>
      </c>
    </row>
    <row r="39" spans="1:2" x14ac:dyDescent="0.15">
      <c r="A39">
        <f t="shared" si="0"/>
        <v>4100</v>
      </c>
      <c r="B39">
        <f t="shared" si="1"/>
        <v>3350</v>
      </c>
    </row>
    <row r="40" spans="1:2" x14ac:dyDescent="0.15">
      <c r="A40">
        <f t="shared" si="0"/>
        <v>4200</v>
      </c>
      <c r="B40">
        <f t="shared" si="1"/>
        <v>3400</v>
      </c>
    </row>
    <row r="41" spans="1:2" x14ac:dyDescent="0.15">
      <c r="B41">
        <f t="shared" si="1"/>
        <v>3450</v>
      </c>
    </row>
    <row r="42" spans="1:2" x14ac:dyDescent="0.15">
      <c r="B42">
        <f t="shared" si="1"/>
        <v>3500</v>
      </c>
    </row>
    <row r="43" spans="1:2" x14ac:dyDescent="0.15">
      <c r="B43">
        <f t="shared" si="1"/>
        <v>3550</v>
      </c>
    </row>
    <row r="44" spans="1:2" x14ac:dyDescent="0.15">
      <c r="B44">
        <f t="shared" si="1"/>
        <v>3600</v>
      </c>
    </row>
    <row r="45" spans="1:2" x14ac:dyDescent="0.15">
      <c r="B45">
        <f t="shared" si="1"/>
        <v>3650</v>
      </c>
    </row>
    <row r="46" spans="1:2" x14ac:dyDescent="0.15">
      <c r="B46">
        <f t="shared" si="1"/>
        <v>3700</v>
      </c>
    </row>
    <row r="47" spans="1:2" x14ac:dyDescent="0.15">
      <c r="B47">
        <f t="shared" si="1"/>
        <v>3750</v>
      </c>
    </row>
    <row r="48" spans="1:2" x14ac:dyDescent="0.15">
      <c r="B48">
        <f t="shared" si="1"/>
        <v>3800</v>
      </c>
    </row>
    <row r="49" spans="2:2" x14ac:dyDescent="0.15">
      <c r="B49">
        <f t="shared" si="1"/>
        <v>3850</v>
      </c>
    </row>
    <row r="50" spans="2:2" x14ac:dyDescent="0.15">
      <c r="B50">
        <f t="shared" si="1"/>
        <v>3900</v>
      </c>
    </row>
    <row r="51" spans="2:2" x14ac:dyDescent="0.15">
      <c r="B51">
        <f t="shared" si="1"/>
        <v>3950</v>
      </c>
    </row>
    <row r="52" spans="2:2" x14ac:dyDescent="0.15">
      <c r="B52">
        <f t="shared" si="1"/>
        <v>4000</v>
      </c>
    </row>
    <row r="53" spans="2:2" x14ac:dyDescent="0.15">
      <c r="B53">
        <f t="shared" si="1"/>
        <v>4050</v>
      </c>
    </row>
    <row r="54" spans="2:2" x14ac:dyDescent="0.15">
      <c r="B54">
        <f t="shared" si="1"/>
        <v>4100</v>
      </c>
    </row>
    <row r="55" spans="2:2" x14ac:dyDescent="0.15">
      <c r="B55">
        <f t="shared" si="1"/>
        <v>4150</v>
      </c>
    </row>
    <row r="56" spans="2:2" x14ac:dyDescent="0.15">
      <c r="B56">
        <f t="shared" si="1"/>
        <v>4200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Soroló méretezés</vt:lpstr>
      <vt:lpstr>Függőleges soroló</vt:lpstr>
      <vt:lpstr>Sorolók visualban</vt:lpstr>
      <vt:lpstr>vizszintes soroló</vt:lpstr>
      <vt:lpstr>színezés</vt:lpstr>
      <vt:lpstr>Inercia_B2</vt:lpstr>
      <vt:lpstr>kiegprofilok</vt:lpstr>
      <vt:lpstr>Munka2</vt:lpstr>
      <vt:lpstr>magasság</vt:lpstr>
      <vt:lpstr>szélesség</vt:lpstr>
    </vt:vector>
  </TitlesOfParts>
  <Company>Premier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Miklós</dc:creator>
  <cp:lastModifiedBy>Microsoft Office-felhasználó</cp:lastModifiedBy>
  <cp:lastPrinted>2014-11-21T15:12:39Z</cp:lastPrinted>
  <dcterms:created xsi:type="dcterms:W3CDTF">2013-08-16T10:44:06Z</dcterms:created>
  <dcterms:modified xsi:type="dcterms:W3CDTF">2023-03-16T15:26:11Z</dcterms:modified>
</cp:coreProperties>
</file>